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orp\Usr\HSnI\GB\Twi\MyDocs\Hillary.Rono\Documents\a - TEMP FILE\WFH_Cov-19\9 b - CENTRES - M&amp;E\"/>
    </mc:Choice>
  </mc:AlternateContent>
  <xr:revisionPtr revIDLastSave="0" documentId="13_ncr:1_{CD333B49-6593-4F73-A855-C16DB80AA57B}" xr6:coauthVersionLast="47" xr6:coauthVersionMax="47" xr10:uidLastSave="{00000000-0000-0000-0000-000000000000}"/>
  <bookViews>
    <workbookView xWindow="-120" yWindow="-120" windowWidth="29040" windowHeight="15840" tabRatio="796" firstSheet="1" activeTab="1" xr2:uid="{00000000-000D-0000-FFFF-FFFF00000000}"/>
  </bookViews>
  <sheets>
    <sheet name="Quality Checker" sheetId="33" state="hidden" r:id="rId1"/>
    <sheet name="Summary of all Costs" sheetId="1" r:id="rId2"/>
    <sheet name="Summary of Direct &amp; Indirect" sheetId="32" r:id="rId3"/>
    <sheet name="Summary of Staff by Type" sheetId="29" r:id="rId4"/>
    <sheet name="Summary of Staff by Role" sheetId="17" r:id="rId5"/>
    <sheet name="Summary of Cost by Country" sheetId="34" r:id="rId6"/>
    <sheet name="Summary of Cost by Organisation" sheetId="18" r:id="rId7"/>
    <sheet name="Summary of Costs by Theme" sheetId="23" r:id="rId8"/>
    <sheet name="Summary All Theme Costs" sheetId="25" r:id="rId9"/>
    <sheet name="START - AWARD DETAILS" sheetId="24" r:id="rId10"/>
    <sheet name="1. Staff Posts&amp;Salary (Listing)" sheetId="2" r:id="rId11"/>
    <sheet name="2. Staff Costs (Annual)" sheetId="3" r:id="rId12"/>
    <sheet name="3.Travel,Subsistence&amp;Conference" sheetId="4" r:id="rId13"/>
    <sheet name="4. Equipment" sheetId="12" r:id="rId14"/>
    <sheet name="5. Consumables" sheetId="8" r:id="rId15"/>
    <sheet name="6. CEI" sheetId="9" r:id="rId16"/>
    <sheet name="7. Dissemination" sheetId="13" r:id="rId17"/>
    <sheet name="8.MonitoringEvaluation&amp;Learning" sheetId="30" r:id="rId18"/>
    <sheet name="9. Other Direct Costs " sheetId="10" r:id="rId19"/>
    <sheet name="10. Indirect Costs" sheetId="11" r:id="rId20"/>
    <sheet name="Tariff - Staff Cost" sheetId="21" state="hidden" r:id="rId21"/>
  </sheets>
  <definedNames>
    <definedName name="_xlnm._FilterDatabase" localSheetId="10" hidden="1">'1. Staff Posts&amp;Salary (Listing)'!$C$11:$M$310</definedName>
    <definedName name="_xlnm._FilterDatabase" localSheetId="19" hidden="1">'10. Indirect Costs'!$C$12:$F$12</definedName>
    <definedName name="_xlnm._FilterDatabase" localSheetId="11" hidden="1">'2. Staff Costs (Annual)'!$C$12:$I$313</definedName>
    <definedName name="_xlnm._FilterDatabase" localSheetId="12" hidden="1">'3.Travel,Subsistence&amp;Conference'!$E$11:$H$71</definedName>
    <definedName name="_xlnm._FilterDatabase" localSheetId="13" hidden="1">'4. Equipment'!$D$11:$G$11</definedName>
    <definedName name="_xlnm._FilterDatabase" localSheetId="15" hidden="1">'6. CEI'!$D$11:$G$11</definedName>
    <definedName name="_xlnm._FilterDatabase" localSheetId="16" hidden="1">'7. Dissemination'!$D$11:$G$11</definedName>
    <definedName name="_xlnm._FilterDatabase" localSheetId="17" hidden="1">'8.MonitoringEvaluation&amp;Learning'!$D$11:$G$11</definedName>
    <definedName name="_xlnm._FilterDatabase" localSheetId="18" hidden="1">'9. Other Direct Costs '!$D$11:$G$11</definedName>
    <definedName name="_xlnm._FilterDatabase" localSheetId="4" hidden="1">'Summary of Staff by Role'!$C$13:$I$64</definedName>
    <definedName name="_xlnm._FilterDatabase" localSheetId="3" hidden="1">'Summary of Staff by Type'!$C$13:$I$17</definedName>
    <definedName name="NHS_Support_Cost_Staff">'1. Staff Posts&amp;Salary (Listing)'!$L$315:$L$315</definedName>
    <definedName name="_xlnm.Print_Area" localSheetId="11">'2. Staff Costs (Annual)'!$A$1:$AL$318</definedName>
    <definedName name="_xlnm.Print_Area" localSheetId="8">'Summary All Theme Costs'!$A$1:$V$77</definedName>
    <definedName name="Research_Staff">'1. Staff Posts&amp;Salary (Listing)'!$I$315:$I$315</definedName>
    <definedName name="Research_Support_Staff">'1. Staff Posts&amp;Salary (Listing)'!$L$315:$L$315</definedName>
    <definedName name="Research_Trainees">'1. Staff Posts&amp;Salary (Listing)'!$K$315:$K$321</definedName>
    <definedName name="Theme_Lead">'1. Staff Posts&amp;Salary (Listing)'!$H$315:$H$319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11" l="1"/>
  <c r="H13" i="11"/>
  <c r="H12" i="30"/>
  <c r="H12" i="9"/>
  <c r="I12" i="4"/>
  <c r="I22" i="24"/>
  <c r="E17" i="1"/>
  <c r="E17" i="32"/>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13" i="11"/>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12" i="1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12" i="30"/>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12" i="13"/>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13" i="9"/>
  <c r="F12" i="9"/>
  <c r="F13" i="8"/>
  <c r="F12" i="8"/>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I40" i="24"/>
  <c r="I39" i="24"/>
  <c r="I38" i="24"/>
  <c r="I37" i="24"/>
  <c r="I36" i="24"/>
  <c r="I35" i="24"/>
  <c r="I34" i="24"/>
  <c r="I33" i="24"/>
  <c r="I32" i="24"/>
  <c r="I31" i="24"/>
  <c r="I30" i="24"/>
  <c r="I29" i="24"/>
  <c r="I28" i="24"/>
  <c r="I27" i="24"/>
  <c r="I26" i="24"/>
  <c r="I25" i="24"/>
  <c r="I24" i="24"/>
  <c r="I23"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125" i="24"/>
  <c r="G126" i="24"/>
  <c r="G127" i="24"/>
  <c r="G128" i="24"/>
  <c r="G129" i="24"/>
  <c r="G130" i="24"/>
  <c r="G131" i="24"/>
  <c r="G132" i="24"/>
  <c r="G133" i="24"/>
  <c r="G134" i="24"/>
  <c r="G135" i="24"/>
  <c r="G136" i="24"/>
  <c r="G137" i="24"/>
  <c r="G138" i="24"/>
  <c r="G139" i="24"/>
  <c r="G140" i="24"/>
  <c r="G141" i="24"/>
  <c r="G142" i="24"/>
  <c r="G143" i="24"/>
  <c r="G144" i="24"/>
  <c r="G145" i="24"/>
  <c r="G146" i="24"/>
  <c r="G147" i="24"/>
  <c r="G148" i="24"/>
  <c r="G149" i="24"/>
  <c r="G150" i="24"/>
  <c r="G151" i="24"/>
  <c r="G152" i="24"/>
  <c r="G153" i="24"/>
  <c r="G154" i="24"/>
  <c r="G155" i="24"/>
  <c r="G156" i="24"/>
  <c r="G157" i="24"/>
  <c r="G158" i="24"/>
  <c r="G159" i="24"/>
  <c r="G160" i="24"/>
  <c r="G161" i="24"/>
  <c r="G162" i="24"/>
  <c r="G163" i="24"/>
  <c r="G164" i="24"/>
  <c r="G165" i="24"/>
  <c r="G166" i="24"/>
  <c r="G167" i="24"/>
  <c r="G168" i="24"/>
  <c r="G169" i="24"/>
  <c r="G170" i="24"/>
  <c r="G171" i="24"/>
  <c r="G172" i="24"/>
  <c r="G173" i="24"/>
  <c r="G174" i="24"/>
  <c r="G175" i="24"/>
  <c r="G176" i="24"/>
  <c r="G177"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I21" i="24" s="1"/>
  <c r="G211" i="24"/>
  <c r="G212" i="24"/>
  <c r="G55" i="24"/>
  <c r="C106" i="34"/>
  <c r="C105" i="34"/>
  <c r="C104" i="34"/>
  <c r="C103" i="34"/>
  <c r="C102" i="34"/>
  <c r="C101" i="34"/>
  <c r="C100" i="34"/>
  <c r="C99" i="34"/>
  <c r="C98" i="34"/>
  <c r="C97" i="34"/>
  <c r="C96" i="34"/>
  <c r="C95" i="34"/>
  <c r="C94" i="34"/>
  <c r="C93" i="34"/>
  <c r="C92" i="34"/>
  <c r="C91" i="34"/>
  <c r="C90" i="34"/>
  <c r="C89" i="34"/>
  <c r="C88" i="34"/>
  <c r="C87" i="34"/>
  <c r="B87" i="34"/>
  <c r="B88" i="34" s="1"/>
  <c r="B89" i="34" s="1"/>
  <c r="B90" i="34" s="1"/>
  <c r="B91" i="34" s="1"/>
  <c r="B92" i="34" s="1"/>
  <c r="B93" i="34" s="1"/>
  <c r="B94" i="34" s="1"/>
  <c r="B95" i="34" s="1"/>
  <c r="B96" i="34" s="1"/>
  <c r="B97" i="34" s="1"/>
  <c r="B98" i="34" s="1"/>
  <c r="B99" i="34" s="1"/>
  <c r="B100" i="34" s="1"/>
  <c r="B101" i="34" s="1"/>
  <c r="B102" i="34" s="1"/>
  <c r="B103" i="34" s="1"/>
  <c r="B104" i="34" s="1"/>
  <c r="B105" i="34" s="1"/>
  <c r="B106" i="34" s="1"/>
  <c r="B75" i="34"/>
  <c r="B76" i="34" s="1"/>
  <c r="B64" i="34"/>
  <c r="B40" i="34"/>
  <c r="B17" i="34"/>
  <c r="B16" i="34"/>
  <c r="D7" i="34"/>
  <c r="D5" i="34"/>
  <c r="B77" i="34" l="1"/>
  <c r="B18" i="34"/>
  <c r="B41" i="34"/>
  <c r="B65" i="34"/>
  <c r="B42" i="34" l="1"/>
  <c r="B19" i="34"/>
  <c r="B66" i="34"/>
  <c r="B78" i="34"/>
  <c r="B79" i="34" l="1"/>
  <c r="B67" i="34"/>
  <c r="B43" i="34"/>
  <c r="B20" i="34"/>
  <c r="B68" i="34" l="1"/>
  <c r="B80" i="34"/>
  <c r="B21" i="34"/>
  <c r="B44" i="34"/>
  <c r="B45" i="34" l="1"/>
  <c r="B22" i="34"/>
  <c r="B69" i="34"/>
  <c r="B46" i="34" l="1"/>
  <c r="B23" i="34"/>
  <c r="B24" i="34" l="1"/>
  <c r="B47" i="34"/>
  <c r="B25" i="34" l="1"/>
  <c r="B48" i="34"/>
  <c r="B26" i="34" l="1"/>
  <c r="B49" i="34"/>
  <c r="B50" i="34" l="1"/>
  <c r="B27" i="34"/>
  <c r="B28" i="34" l="1"/>
  <c r="B51" i="34"/>
  <c r="B52" i="34" l="1"/>
  <c r="B29" i="34"/>
  <c r="B53" i="34" l="1"/>
  <c r="B30" i="34"/>
  <c r="B31" i="34" l="1"/>
  <c r="B54" i="34"/>
  <c r="B32" i="34" l="1"/>
  <c r="B55" i="34"/>
  <c r="B56" i="34" l="1"/>
  <c r="B33" i="34"/>
  <c r="B57" i="34" l="1"/>
  <c r="B34" i="34"/>
  <c r="B58" i="34" l="1"/>
  <c r="C412" i="3" l="1"/>
  <c r="C413" i="3"/>
  <c r="C414" i="3"/>
  <c r="C415" i="3"/>
  <c r="C416" i="3"/>
  <c r="C417" i="3"/>
  <c r="C418" i="3"/>
  <c r="C419" i="3"/>
  <c r="C420" i="3"/>
  <c r="C421" i="3"/>
  <c r="C422" i="3"/>
  <c r="C423" i="3"/>
  <c r="H169" i="3"/>
  <c r="H170" i="3"/>
  <c r="H171" i="3"/>
  <c r="H172" i="3"/>
  <c r="G159" i="3"/>
  <c r="G160" i="3"/>
  <c r="G161" i="3"/>
  <c r="G162" i="3"/>
  <c r="G163" i="3"/>
  <c r="C152" i="3"/>
  <c r="C153" i="3"/>
  <c r="C154" i="3"/>
  <c r="D5" i="3" l="1"/>
  <c r="D5" i="1" l="1"/>
  <c r="J312" i="3"/>
  <c r="C15" i="23"/>
  <c r="A44" i="33" s="1"/>
  <c r="E71" i="10"/>
  <c r="AE13" i="11"/>
  <c r="S61" i="10"/>
  <c r="S60" i="10"/>
  <c r="S15" i="10"/>
  <c r="S14" i="10"/>
  <c r="S13" i="10"/>
  <c r="S12" i="10"/>
  <c r="S60" i="13"/>
  <c r="S12" i="13"/>
  <c r="S61" i="9"/>
  <c r="S60" i="9"/>
  <c r="S12" i="9"/>
  <c r="D75" i="9"/>
  <c r="I62" i="8"/>
  <c r="Y63" i="11"/>
  <c r="U63" i="11"/>
  <c r="Q63" i="11"/>
  <c r="M63" i="11"/>
  <c r="I63" i="11"/>
  <c r="K62" i="10"/>
  <c r="M62" i="10"/>
  <c r="O62" i="10"/>
  <c r="Q62" i="10"/>
  <c r="I62" i="10"/>
  <c r="K62" i="30"/>
  <c r="M62" i="30"/>
  <c r="O62" i="30"/>
  <c r="Q62" i="30"/>
  <c r="I62" i="30"/>
  <c r="K62" i="13"/>
  <c r="M62" i="13"/>
  <c r="O62" i="13"/>
  <c r="Q62" i="13"/>
  <c r="I62" i="13"/>
  <c r="K62" i="9"/>
  <c r="M62" i="9"/>
  <c r="O62" i="9"/>
  <c r="Q62" i="9"/>
  <c r="I62" i="9"/>
  <c r="K62" i="8"/>
  <c r="M62" i="8"/>
  <c r="O62" i="8"/>
  <c r="Q62" i="8"/>
  <c r="K83" i="12"/>
  <c r="M83" i="12"/>
  <c r="O83" i="12"/>
  <c r="Q83" i="12"/>
  <c r="I83" i="12"/>
  <c r="T70" i="4"/>
  <c r="T69" i="4"/>
  <c r="T13" i="4"/>
  <c r="T12" i="4"/>
  <c r="L71" i="4"/>
  <c r="N71" i="4"/>
  <c r="P71" i="4"/>
  <c r="R71" i="4"/>
  <c r="J71" i="4"/>
  <c r="W310" i="3"/>
  <c r="AF313" i="3"/>
  <c r="AE313" i="3"/>
  <c r="AA313" i="3"/>
  <c r="Z313" i="3"/>
  <c r="V313" i="3"/>
  <c r="U313" i="3"/>
  <c r="Q313" i="3"/>
  <c r="P313" i="3"/>
  <c r="L313" i="3"/>
  <c r="K313" i="3"/>
  <c r="C13" i="25"/>
  <c r="A26" i="25"/>
  <c r="C27" i="25" s="1"/>
  <c r="Q7" i="25"/>
  <c r="P7" i="25"/>
  <c r="O7" i="25"/>
  <c r="N7" i="25"/>
  <c r="M7" i="25"/>
  <c r="L7" i="25"/>
  <c r="K7" i="25"/>
  <c r="J7" i="25"/>
  <c r="I7" i="25"/>
  <c r="H7" i="25"/>
  <c r="G7" i="25"/>
  <c r="F7" i="25"/>
  <c r="E7" i="25"/>
  <c r="D7" i="25"/>
  <c r="Q5" i="25"/>
  <c r="P5" i="25"/>
  <c r="O5" i="25"/>
  <c r="N5" i="25"/>
  <c r="M5" i="25"/>
  <c r="L5" i="25"/>
  <c r="K5" i="25"/>
  <c r="J5" i="25"/>
  <c r="I5" i="25"/>
  <c r="H5" i="25"/>
  <c r="G5" i="25"/>
  <c r="F5" i="25"/>
  <c r="E5" i="25"/>
  <c r="D5" i="25"/>
  <c r="D5" i="11"/>
  <c r="D5" i="10"/>
  <c r="D5" i="30"/>
  <c r="D5" i="13"/>
  <c r="D5" i="9"/>
  <c r="D5" i="8"/>
  <c r="D5" i="12"/>
  <c r="D5" i="4"/>
  <c r="D5" i="2"/>
  <c r="D7" i="11"/>
  <c r="D7" i="10"/>
  <c r="D7" i="30"/>
  <c r="D7" i="13"/>
  <c r="D7" i="9"/>
  <c r="D7" i="8"/>
  <c r="D7" i="12"/>
  <c r="D7" i="4"/>
  <c r="D7" i="3"/>
  <c r="D7" i="2"/>
  <c r="D7" i="23"/>
  <c r="D7" i="18"/>
  <c r="D7" i="17"/>
  <c r="D7" i="29"/>
  <c r="D7" i="32"/>
  <c r="D5" i="23"/>
  <c r="D5" i="18"/>
  <c r="D5" i="17"/>
  <c r="D5" i="29"/>
  <c r="D5" i="32"/>
  <c r="D7" i="1"/>
  <c r="Q64" i="33"/>
  <c r="C1" i="33"/>
  <c r="D1" i="33"/>
  <c r="E1" i="33"/>
  <c r="F1" i="33"/>
  <c r="C105" i="32"/>
  <c r="C104" i="32"/>
  <c r="C103" i="32"/>
  <c r="C102" i="32"/>
  <c r="C101" i="32"/>
  <c r="C100" i="32"/>
  <c r="C99" i="32"/>
  <c r="C98" i="32"/>
  <c r="C97" i="32"/>
  <c r="C96" i="32"/>
  <c r="C95" i="32"/>
  <c r="C94" i="32"/>
  <c r="C93" i="32"/>
  <c r="C92" i="32"/>
  <c r="C91" i="32"/>
  <c r="C90" i="32"/>
  <c r="C89" i="32"/>
  <c r="C88" i="32"/>
  <c r="C87" i="32"/>
  <c r="C86" i="32"/>
  <c r="B85" i="32"/>
  <c r="B86" i="32"/>
  <c r="B87" i="32"/>
  <c r="B88" i="32"/>
  <c r="B89" i="32"/>
  <c r="B90" i="32"/>
  <c r="B91" i="32"/>
  <c r="B92" i="32"/>
  <c r="B93" i="32"/>
  <c r="B94" i="32"/>
  <c r="B95" i="32"/>
  <c r="B96" i="32"/>
  <c r="B97" i="32"/>
  <c r="B98" i="32"/>
  <c r="B99" i="32"/>
  <c r="B100" i="32"/>
  <c r="B101" i="32"/>
  <c r="B102" i="32"/>
  <c r="B103" i="32"/>
  <c r="B104" i="32"/>
  <c r="AE14" i="11"/>
  <c r="AE15" i="11"/>
  <c r="AE16" i="11"/>
  <c r="AE17" i="11"/>
  <c r="AE18" i="11"/>
  <c r="AE19" i="11"/>
  <c r="AE20" i="11"/>
  <c r="D21" i="11"/>
  <c r="H21" i="11" s="1"/>
  <c r="T21" i="11" s="1"/>
  <c r="AE21" i="11"/>
  <c r="D22" i="11"/>
  <c r="H22" i="11" s="1"/>
  <c r="L22" i="11" s="1"/>
  <c r="AE22" i="11"/>
  <c r="D23" i="11"/>
  <c r="H23" i="11" s="1"/>
  <c r="AE23" i="11"/>
  <c r="D24" i="11"/>
  <c r="H24" i="11" s="1"/>
  <c r="AB24" i="11" s="1"/>
  <c r="AE24" i="11"/>
  <c r="D25" i="11"/>
  <c r="H25" i="11" s="1"/>
  <c r="AE25" i="11"/>
  <c r="D26" i="11"/>
  <c r="H26" i="11" s="1"/>
  <c r="T26" i="11" s="1"/>
  <c r="AE26" i="11"/>
  <c r="D27" i="11"/>
  <c r="H27" i="11" s="1"/>
  <c r="T27" i="11" s="1"/>
  <c r="AE27" i="11"/>
  <c r="D28" i="11"/>
  <c r="H28" i="11" s="1"/>
  <c r="X28" i="11" s="1"/>
  <c r="AE28" i="11"/>
  <c r="D29" i="11"/>
  <c r="H29" i="11" s="1"/>
  <c r="AE29" i="11"/>
  <c r="D30" i="11"/>
  <c r="H30" i="11" s="1"/>
  <c r="AE30" i="11"/>
  <c r="D31" i="11"/>
  <c r="H31" i="11" s="1"/>
  <c r="AE31" i="11"/>
  <c r="D32" i="11"/>
  <c r="H32" i="11" s="1"/>
  <c r="T32" i="11" s="1"/>
  <c r="AE32" i="11"/>
  <c r="D33" i="11"/>
  <c r="H33" i="11" s="1"/>
  <c r="AE33" i="11"/>
  <c r="D34" i="11"/>
  <c r="H34" i="11" s="1"/>
  <c r="X34" i="11" s="1"/>
  <c r="AE34" i="11"/>
  <c r="D35" i="11"/>
  <c r="H35" i="11" s="1"/>
  <c r="AE35" i="11"/>
  <c r="D36" i="11"/>
  <c r="H36" i="11" s="1"/>
  <c r="AE36" i="11"/>
  <c r="D37" i="11"/>
  <c r="H37" i="11" s="1"/>
  <c r="AE37" i="11"/>
  <c r="D38" i="11"/>
  <c r="H38" i="11" s="1"/>
  <c r="X38" i="11" s="1"/>
  <c r="AE38" i="11"/>
  <c r="D39" i="11"/>
  <c r="H39" i="11" s="1"/>
  <c r="T39" i="11" s="1"/>
  <c r="AE39" i="11"/>
  <c r="D40" i="11"/>
  <c r="H40" i="11" s="1"/>
  <c r="T40" i="11" s="1"/>
  <c r="AE40" i="11"/>
  <c r="D41" i="11"/>
  <c r="H41" i="11" s="1"/>
  <c r="L41" i="11" s="1"/>
  <c r="AE41" i="11"/>
  <c r="D42" i="11"/>
  <c r="H42" i="11" s="1"/>
  <c r="AE42" i="11"/>
  <c r="D43" i="11"/>
  <c r="H43" i="11" s="1"/>
  <c r="AE43" i="11"/>
  <c r="D44" i="11"/>
  <c r="H44" i="11" s="1"/>
  <c r="AE44" i="11"/>
  <c r="D45" i="11"/>
  <c r="H45" i="11" s="1"/>
  <c r="T45" i="11" s="1"/>
  <c r="AE45" i="11"/>
  <c r="D46" i="11"/>
  <c r="H46" i="11" s="1"/>
  <c r="P46" i="11" s="1"/>
  <c r="AE46" i="11"/>
  <c r="D47" i="11"/>
  <c r="H47" i="11" s="1"/>
  <c r="AE47" i="11"/>
  <c r="D48" i="11"/>
  <c r="H48" i="11" s="1"/>
  <c r="L48" i="11" s="1"/>
  <c r="AE48" i="11"/>
  <c r="D49" i="11"/>
  <c r="H49" i="11" s="1"/>
  <c r="L49" i="11" s="1"/>
  <c r="AE49" i="11"/>
  <c r="D50" i="11"/>
  <c r="H50" i="11" s="1"/>
  <c r="T50" i="11" s="1"/>
  <c r="AE50" i="11"/>
  <c r="D51" i="11"/>
  <c r="H51" i="11" s="1"/>
  <c r="AE51" i="11"/>
  <c r="D52" i="11"/>
  <c r="H52" i="11" s="1"/>
  <c r="AE52" i="11"/>
  <c r="D53" i="11"/>
  <c r="H53" i="11" s="1"/>
  <c r="AE53" i="11"/>
  <c r="D54" i="11"/>
  <c r="H54" i="11" s="1"/>
  <c r="AE54" i="11"/>
  <c r="D55" i="11"/>
  <c r="H55" i="11" s="1"/>
  <c r="AE55" i="11"/>
  <c r="D56" i="11"/>
  <c r="H56" i="11" s="1"/>
  <c r="P56" i="11" s="1"/>
  <c r="AE56" i="11"/>
  <c r="D57" i="11"/>
  <c r="H57" i="11" s="1"/>
  <c r="AE57" i="11"/>
  <c r="D58" i="11"/>
  <c r="H58" i="11" s="1"/>
  <c r="AE58" i="11"/>
  <c r="D59" i="11"/>
  <c r="H59" i="11" s="1"/>
  <c r="T59" i="11" s="1"/>
  <c r="AE59" i="11"/>
  <c r="D60" i="11"/>
  <c r="H60" i="11" s="1"/>
  <c r="AE60" i="11"/>
  <c r="D61" i="11"/>
  <c r="H61" i="11" s="1"/>
  <c r="L61" i="11" s="1"/>
  <c r="AE61" i="11"/>
  <c r="D62" i="11"/>
  <c r="H62" i="11" s="1"/>
  <c r="L62" i="11" s="1"/>
  <c r="AE62" i="11"/>
  <c r="F75" i="11"/>
  <c r="C76" i="11"/>
  <c r="F76" i="11"/>
  <c r="C77" i="11"/>
  <c r="F77" i="11"/>
  <c r="C78" i="11"/>
  <c r="F78" i="11"/>
  <c r="C79" i="11"/>
  <c r="F79" i="11"/>
  <c r="C80" i="11"/>
  <c r="F80" i="11"/>
  <c r="C81" i="11"/>
  <c r="F81" i="11"/>
  <c r="C82" i="11"/>
  <c r="F82" i="11"/>
  <c r="C83" i="11"/>
  <c r="F83" i="11"/>
  <c r="C84" i="11"/>
  <c r="F84" i="11"/>
  <c r="C85" i="11"/>
  <c r="F85" i="11"/>
  <c r="C86" i="11"/>
  <c r="F86" i="11"/>
  <c r="C87" i="11"/>
  <c r="F87" i="11"/>
  <c r="C88" i="11"/>
  <c r="F88" i="11"/>
  <c r="C89" i="11"/>
  <c r="F89" i="11"/>
  <c r="C90" i="11"/>
  <c r="F90" i="11"/>
  <c r="C91" i="11"/>
  <c r="F91" i="11"/>
  <c r="C92" i="11"/>
  <c r="F92" i="11"/>
  <c r="C93" i="11"/>
  <c r="F93" i="11"/>
  <c r="C94" i="11"/>
  <c r="F94" i="11"/>
  <c r="S16" i="10"/>
  <c r="S17" i="10"/>
  <c r="S18" i="10"/>
  <c r="S19" i="10"/>
  <c r="S20" i="10"/>
  <c r="S21" i="10"/>
  <c r="S22" i="10"/>
  <c r="S23" i="10"/>
  <c r="E24" i="10"/>
  <c r="S24" i="10"/>
  <c r="E25" i="10"/>
  <c r="S25" i="10"/>
  <c r="E26" i="10"/>
  <c r="H26" i="10" s="1"/>
  <c r="S26" i="10"/>
  <c r="E27" i="10"/>
  <c r="S27" i="10"/>
  <c r="E28" i="10"/>
  <c r="H28" i="10" s="1"/>
  <c r="S28" i="10"/>
  <c r="E29" i="10"/>
  <c r="S29" i="10"/>
  <c r="E30" i="10"/>
  <c r="S30" i="10"/>
  <c r="E31" i="10"/>
  <c r="S31" i="10"/>
  <c r="E32" i="10"/>
  <c r="S32" i="10"/>
  <c r="E33" i="10"/>
  <c r="S33" i="10"/>
  <c r="E34" i="10"/>
  <c r="S34" i="10"/>
  <c r="E35" i="10"/>
  <c r="H35" i="10" s="1"/>
  <c r="S35" i="10"/>
  <c r="E36" i="10"/>
  <c r="S36" i="10"/>
  <c r="E37" i="10"/>
  <c r="H37" i="10" s="1"/>
  <c r="S37" i="10"/>
  <c r="E38" i="10"/>
  <c r="S38" i="10"/>
  <c r="E39" i="10"/>
  <c r="H39" i="10" s="1"/>
  <c r="S39" i="10"/>
  <c r="E40" i="10"/>
  <c r="H40" i="10" s="1"/>
  <c r="S40" i="10"/>
  <c r="E41" i="10"/>
  <c r="S41" i="10"/>
  <c r="E42" i="10"/>
  <c r="H42" i="10" s="1"/>
  <c r="S42" i="10"/>
  <c r="E43" i="10"/>
  <c r="H43" i="10" s="1"/>
  <c r="S43" i="10"/>
  <c r="E44" i="10"/>
  <c r="S44" i="10"/>
  <c r="E45" i="10"/>
  <c r="H45" i="10" s="1"/>
  <c r="S45" i="10"/>
  <c r="E46" i="10"/>
  <c r="S46" i="10"/>
  <c r="E47" i="10"/>
  <c r="H47" i="10" s="1"/>
  <c r="S47" i="10"/>
  <c r="E48" i="10"/>
  <c r="S48" i="10"/>
  <c r="E49" i="10"/>
  <c r="S49" i="10"/>
  <c r="E50" i="10"/>
  <c r="S50" i="10"/>
  <c r="E51" i="10"/>
  <c r="H51" i="10" s="1"/>
  <c r="S51" i="10"/>
  <c r="E52" i="10"/>
  <c r="S52" i="10"/>
  <c r="E53" i="10"/>
  <c r="S53" i="10"/>
  <c r="E54" i="10"/>
  <c r="S54" i="10"/>
  <c r="E55" i="10"/>
  <c r="H55" i="10" s="1"/>
  <c r="S55" i="10"/>
  <c r="E56" i="10"/>
  <c r="S56" i="10"/>
  <c r="E57" i="10"/>
  <c r="S57" i="10"/>
  <c r="E58" i="10"/>
  <c r="H58" i="10" s="1"/>
  <c r="S58" i="10"/>
  <c r="E59" i="10"/>
  <c r="S59" i="10"/>
  <c r="E60" i="10"/>
  <c r="E61" i="10"/>
  <c r="D72" i="10"/>
  <c r="E72" i="10"/>
  <c r="D73" i="10"/>
  <c r="E73" i="10"/>
  <c r="D74" i="10"/>
  <c r="E74" i="10"/>
  <c r="D75" i="10"/>
  <c r="E75" i="10"/>
  <c r="D76" i="10"/>
  <c r="E76" i="10"/>
  <c r="D77" i="10"/>
  <c r="E77" i="10"/>
  <c r="D78" i="10"/>
  <c r="E78" i="10"/>
  <c r="D79" i="10"/>
  <c r="E79" i="10"/>
  <c r="D80" i="10"/>
  <c r="E80" i="10"/>
  <c r="D81" i="10"/>
  <c r="E81" i="10"/>
  <c r="D82" i="10"/>
  <c r="E82" i="10"/>
  <c r="D83" i="10"/>
  <c r="E83" i="10"/>
  <c r="D84" i="10"/>
  <c r="E84" i="10"/>
  <c r="D85" i="10"/>
  <c r="E85" i="10"/>
  <c r="D86" i="10"/>
  <c r="E86" i="10"/>
  <c r="D87" i="10"/>
  <c r="E87" i="10"/>
  <c r="D88" i="10"/>
  <c r="E88" i="10"/>
  <c r="D89" i="10"/>
  <c r="E89" i="10"/>
  <c r="D90" i="10"/>
  <c r="E90" i="10"/>
  <c r="S12" i="30"/>
  <c r="S13" i="30"/>
  <c r="S14" i="30"/>
  <c r="S15" i="30"/>
  <c r="S16" i="30"/>
  <c r="S17" i="30"/>
  <c r="S18" i="30"/>
  <c r="S19" i="30"/>
  <c r="S20" i="30"/>
  <c r="S21" i="30"/>
  <c r="S22" i="30"/>
  <c r="S23" i="30"/>
  <c r="S24" i="30"/>
  <c r="S25" i="30"/>
  <c r="E26" i="30"/>
  <c r="H26" i="30" s="1"/>
  <c r="R26" i="30" s="1"/>
  <c r="S26" i="30"/>
  <c r="E27" i="30"/>
  <c r="H27" i="30" s="1"/>
  <c r="J27" i="30" s="1"/>
  <c r="S27" i="30"/>
  <c r="E28" i="30"/>
  <c r="H28" i="30" s="1"/>
  <c r="L28" i="30" s="1"/>
  <c r="S28" i="30"/>
  <c r="E29" i="30"/>
  <c r="H29" i="30" s="1"/>
  <c r="N29" i="30" s="1"/>
  <c r="S29" i="30"/>
  <c r="E30" i="30"/>
  <c r="H30" i="30" s="1"/>
  <c r="N30" i="30" s="1"/>
  <c r="S30" i="30"/>
  <c r="E31" i="30"/>
  <c r="H31" i="30" s="1"/>
  <c r="S31" i="30"/>
  <c r="E32" i="30"/>
  <c r="H32" i="30" s="1"/>
  <c r="L32" i="30" s="1"/>
  <c r="S32" i="30"/>
  <c r="E33" i="30"/>
  <c r="H33" i="30" s="1"/>
  <c r="R33" i="30" s="1"/>
  <c r="S33" i="30"/>
  <c r="E34" i="30"/>
  <c r="H34" i="30" s="1"/>
  <c r="P34" i="30" s="1"/>
  <c r="S34" i="30"/>
  <c r="E35" i="30"/>
  <c r="H35" i="30" s="1"/>
  <c r="S35" i="30"/>
  <c r="E36" i="30"/>
  <c r="H36" i="30" s="1"/>
  <c r="N36" i="30" s="1"/>
  <c r="S36" i="30"/>
  <c r="E37" i="30"/>
  <c r="H37" i="30" s="1"/>
  <c r="P37" i="30" s="1"/>
  <c r="S37" i="30"/>
  <c r="E38" i="30"/>
  <c r="H38" i="30" s="1"/>
  <c r="N38" i="30" s="1"/>
  <c r="S38" i="30"/>
  <c r="E39" i="30"/>
  <c r="H39" i="30" s="1"/>
  <c r="P39" i="30" s="1"/>
  <c r="S39" i="30"/>
  <c r="E40" i="30"/>
  <c r="H40" i="30" s="1"/>
  <c r="N40" i="30" s="1"/>
  <c r="S40" i="30"/>
  <c r="E41" i="30"/>
  <c r="H41" i="30" s="1"/>
  <c r="P41" i="30" s="1"/>
  <c r="S41" i="30"/>
  <c r="E42" i="30"/>
  <c r="H42" i="30" s="1"/>
  <c r="P42" i="30" s="1"/>
  <c r="S42" i="30"/>
  <c r="E43" i="30"/>
  <c r="H43" i="30" s="1"/>
  <c r="L43" i="30" s="1"/>
  <c r="S43" i="30"/>
  <c r="E44" i="30"/>
  <c r="H44" i="30" s="1"/>
  <c r="S44" i="30"/>
  <c r="E45" i="30"/>
  <c r="H45" i="30" s="1"/>
  <c r="N45" i="30" s="1"/>
  <c r="S45" i="30"/>
  <c r="E46" i="30"/>
  <c r="H46" i="30" s="1"/>
  <c r="S46" i="30"/>
  <c r="E47" i="30"/>
  <c r="H47" i="30" s="1"/>
  <c r="S47" i="30"/>
  <c r="E48" i="30"/>
  <c r="H48" i="30" s="1"/>
  <c r="L48" i="30" s="1"/>
  <c r="S48" i="30"/>
  <c r="E49" i="30"/>
  <c r="H49" i="30" s="1"/>
  <c r="J49" i="30" s="1"/>
  <c r="S49" i="30"/>
  <c r="E50" i="30"/>
  <c r="H50" i="30" s="1"/>
  <c r="R50" i="30" s="1"/>
  <c r="S50" i="30"/>
  <c r="E51" i="30"/>
  <c r="H51" i="30" s="1"/>
  <c r="N51" i="30" s="1"/>
  <c r="S51" i="30"/>
  <c r="E52" i="30"/>
  <c r="H52" i="30" s="1"/>
  <c r="S52" i="30"/>
  <c r="E53" i="30"/>
  <c r="H53" i="30" s="1"/>
  <c r="R53" i="30" s="1"/>
  <c r="S53" i="30"/>
  <c r="E54" i="30"/>
  <c r="H54" i="30" s="1"/>
  <c r="R54" i="30" s="1"/>
  <c r="S54" i="30"/>
  <c r="E55" i="30"/>
  <c r="H55" i="30" s="1"/>
  <c r="R55" i="30" s="1"/>
  <c r="S55" i="30"/>
  <c r="E56" i="30"/>
  <c r="H56" i="30" s="1"/>
  <c r="R56" i="30" s="1"/>
  <c r="S56" i="30"/>
  <c r="E57" i="30"/>
  <c r="H57" i="30" s="1"/>
  <c r="N57" i="30" s="1"/>
  <c r="S57" i="30"/>
  <c r="E58" i="30"/>
  <c r="H58" i="30" s="1"/>
  <c r="N58" i="30" s="1"/>
  <c r="S58" i="30"/>
  <c r="E59" i="30"/>
  <c r="H59" i="30" s="1"/>
  <c r="R59" i="30" s="1"/>
  <c r="S59" i="30"/>
  <c r="E60" i="30"/>
  <c r="H60" i="30" s="1"/>
  <c r="S60" i="30"/>
  <c r="E61" i="30"/>
  <c r="H61" i="30" s="1"/>
  <c r="N61" i="30" s="1"/>
  <c r="S61" i="30"/>
  <c r="E71" i="30"/>
  <c r="D72" i="30"/>
  <c r="E72" i="30"/>
  <c r="D73" i="30"/>
  <c r="E73" i="30"/>
  <c r="D74" i="30"/>
  <c r="E74" i="30"/>
  <c r="D75" i="30"/>
  <c r="E75" i="30"/>
  <c r="D76" i="30"/>
  <c r="E76" i="30"/>
  <c r="D77" i="30"/>
  <c r="E77" i="30"/>
  <c r="D78" i="30"/>
  <c r="E78" i="30"/>
  <c r="D79" i="30"/>
  <c r="E79" i="30"/>
  <c r="D80" i="30"/>
  <c r="E80" i="30"/>
  <c r="D81" i="30"/>
  <c r="E81" i="30"/>
  <c r="D82" i="30"/>
  <c r="E82" i="30"/>
  <c r="D83" i="30"/>
  <c r="E83" i="30"/>
  <c r="D84" i="30"/>
  <c r="E84" i="30"/>
  <c r="D85" i="30"/>
  <c r="E85" i="30"/>
  <c r="D86" i="30"/>
  <c r="E86" i="30"/>
  <c r="D87" i="30"/>
  <c r="E87" i="30"/>
  <c r="D88" i="30"/>
  <c r="E88" i="30"/>
  <c r="D89" i="30"/>
  <c r="E89" i="30"/>
  <c r="D90" i="30"/>
  <c r="E90" i="30"/>
  <c r="S13" i="13"/>
  <c r="S14" i="13"/>
  <c r="S15" i="13"/>
  <c r="S16" i="13"/>
  <c r="S17" i="13"/>
  <c r="S18" i="13"/>
  <c r="S19" i="13"/>
  <c r="S20" i="13"/>
  <c r="S21" i="13"/>
  <c r="S22" i="13"/>
  <c r="S23" i="13"/>
  <c r="S24" i="13"/>
  <c r="S25" i="13"/>
  <c r="S26" i="13"/>
  <c r="S27" i="13"/>
  <c r="S28" i="13"/>
  <c r="S29" i="13"/>
  <c r="E30" i="13"/>
  <c r="H30" i="13" s="1"/>
  <c r="S30" i="13"/>
  <c r="E31" i="13"/>
  <c r="H31" i="13" s="1"/>
  <c r="P31" i="13" s="1"/>
  <c r="S31" i="13"/>
  <c r="E32" i="13"/>
  <c r="H32" i="13" s="1"/>
  <c r="R32" i="13" s="1"/>
  <c r="S32" i="13"/>
  <c r="E33" i="13"/>
  <c r="H33" i="13" s="1"/>
  <c r="S33" i="13"/>
  <c r="E34" i="13"/>
  <c r="H34" i="13" s="1"/>
  <c r="J34" i="13" s="1"/>
  <c r="S34" i="13"/>
  <c r="E35" i="13"/>
  <c r="H35" i="13" s="1"/>
  <c r="P35" i="13" s="1"/>
  <c r="S35" i="13"/>
  <c r="E36" i="13"/>
  <c r="H36" i="13" s="1"/>
  <c r="S36" i="13"/>
  <c r="E37" i="13"/>
  <c r="H37" i="13" s="1"/>
  <c r="N37" i="13" s="1"/>
  <c r="S37" i="13"/>
  <c r="E38" i="13"/>
  <c r="H38" i="13" s="1"/>
  <c r="S38" i="13"/>
  <c r="E39" i="13"/>
  <c r="H39" i="13" s="1"/>
  <c r="S39" i="13"/>
  <c r="E40" i="13"/>
  <c r="H40" i="13" s="1"/>
  <c r="N40" i="13" s="1"/>
  <c r="S40" i="13"/>
  <c r="E41" i="13"/>
  <c r="H41" i="13" s="1"/>
  <c r="N41" i="13" s="1"/>
  <c r="S41" i="13"/>
  <c r="E42" i="13"/>
  <c r="H42" i="13" s="1"/>
  <c r="S42" i="13"/>
  <c r="E43" i="13"/>
  <c r="H43" i="13" s="1"/>
  <c r="J43" i="13" s="1"/>
  <c r="S43" i="13"/>
  <c r="E44" i="13"/>
  <c r="H44" i="13" s="1"/>
  <c r="S44" i="13"/>
  <c r="E45" i="13"/>
  <c r="H45" i="13" s="1"/>
  <c r="L45" i="13" s="1"/>
  <c r="S45" i="13"/>
  <c r="E46" i="13"/>
  <c r="H46" i="13" s="1"/>
  <c r="S46" i="13"/>
  <c r="E47" i="13"/>
  <c r="H47" i="13" s="1"/>
  <c r="P47" i="13" s="1"/>
  <c r="S47" i="13"/>
  <c r="E48" i="13"/>
  <c r="H48" i="13" s="1"/>
  <c r="R48" i="13" s="1"/>
  <c r="S48" i="13"/>
  <c r="E49" i="13"/>
  <c r="H49" i="13" s="1"/>
  <c r="S49" i="13"/>
  <c r="E50" i="13"/>
  <c r="H50" i="13" s="1"/>
  <c r="R50" i="13" s="1"/>
  <c r="S50" i="13"/>
  <c r="E51" i="13"/>
  <c r="H51" i="13" s="1"/>
  <c r="R51" i="13" s="1"/>
  <c r="S51" i="13"/>
  <c r="E52" i="13"/>
  <c r="H52" i="13" s="1"/>
  <c r="P52" i="13" s="1"/>
  <c r="S52" i="13"/>
  <c r="E53" i="13"/>
  <c r="H53" i="13" s="1"/>
  <c r="L53" i="13" s="1"/>
  <c r="S53" i="13"/>
  <c r="E54" i="13"/>
  <c r="H54" i="13" s="1"/>
  <c r="S54" i="13"/>
  <c r="E55" i="13"/>
  <c r="H55" i="13" s="1"/>
  <c r="P55" i="13" s="1"/>
  <c r="S55" i="13"/>
  <c r="E56" i="13"/>
  <c r="H56" i="13" s="1"/>
  <c r="L56" i="13" s="1"/>
  <c r="S56" i="13"/>
  <c r="E57" i="13"/>
  <c r="H57" i="13" s="1"/>
  <c r="S57" i="13"/>
  <c r="E58" i="13"/>
  <c r="H58" i="13" s="1"/>
  <c r="J58" i="13" s="1"/>
  <c r="S58" i="13"/>
  <c r="E59" i="13"/>
  <c r="H59" i="13" s="1"/>
  <c r="J59" i="13" s="1"/>
  <c r="S59" i="13"/>
  <c r="E60" i="13"/>
  <c r="H60" i="13" s="1"/>
  <c r="E61" i="13"/>
  <c r="H61" i="13" s="1"/>
  <c r="R61" i="13" s="1"/>
  <c r="S61" i="13"/>
  <c r="E71" i="13"/>
  <c r="D72" i="13"/>
  <c r="E72" i="13"/>
  <c r="D73" i="13"/>
  <c r="E73" i="13"/>
  <c r="D74" i="13"/>
  <c r="E74" i="13"/>
  <c r="D75" i="13"/>
  <c r="E75" i="13"/>
  <c r="D76" i="13"/>
  <c r="E76" i="13"/>
  <c r="D77" i="13"/>
  <c r="E77" i="13"/>
  <c r="D78" i="13"/>
  <c r="E78" i="13"/>
  <c r="D79" i="13"/>
  <c r="E79" i="13"/>
  <c r="D80" i="13"/>
  <c r="E80" i="13"/>
  <c r="D81" i="13"/>
  <c r="E81" i="13"/>
  <c r="D82" i="13"/>
  <c r="E82" i="13"/>
  <c r="D83" i="13"/>
  <c r="E83" i="13"/>
  <c r="D84" i="13"/>
  <c r="E84" i="13"/>
  <c r="D85" i="13"/>
  <c r="E85" i="13"/>
  <c r="D86" i="13"/>
  <c r="E86" i="13"/>
  <c r="D87" i="13"/>
  <c r="E87" i="13"/>
  <c r="D88" i="13"/>
  <c r="E88" i="13"/>
  <c r="D89" i="13"/>
  <c r="E89" i="13"/>
  <c r="D90" i="13"/>
  <c r="E90" i="13"/>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E71" i="9"/>
  <c r="D72" i="9"/>
  <c r="E72" i="9"/>
  <c r="D73" i="9"/>
  <c r="E73" i="9"/>
  <c r="D74" i="9"/>
  <c r="E74" i="9"/>
  <c r="E75" i="9"/>
  <c r="D76" i="9"/>
  <c r="E76" i="9"/>
  <c r="D77" i="9"/>
  <c r="E77" i="9"/>
  <c r="D78" i="9"/>
  <c r="E78" i="9"/>
  <c r="D79" i="9"/>
  <c r="E79" i="9"/>
  <c r="D80" i="9"/>
  <c r="E80" i="9"/>
  <c r="D81" i="9"/>
  <c r="E81" i="9"/>
  <c r="D82" i="9"/>
  <c r="E82" i="9"/>
  <c r="D83" i="9"/>
  <c r="E83" i="9"/>
  <c r="D84" i="9"/>
  <c r="E84" i="9"/>
  <c r="D85" i="9"/>
  <c r="E85" i="9"/>
  <c r="D86" i="9"/>
  <c r="E86" i="9"/>
  <c r="D87" i="9"/>
  <c r="E87" i="9"/>
  <c r="D88" i="9"/>
  <c r="E88" i="9"/>
  <c r="D89" i="9"/>
  <c r="E89" i="9"/>
  <c r="D90" i="9"/>
  <c r="E90" i="9"/>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E71" i="8"/>
  <c r="D72" i="8"/>
  <c r="E72" i="8"/>
  <c r="D73" i="8"/>
  <c r="E73" i="8"/>
  <c r="D74" i="8"/>
  <c r="E74" i="8"/>
  <c r="D75" i="8"/>
  <c r="E75" i="8"/>
  <c r="D76" i="8"/>
  <c r="E76" i="8"/>
  <c r="D77" i="8"/>
  <c r="E77" i="8"/>
  <c r="D78" i="8"/>
  <c r="E78" i="8"/>
  <c r="D79" i="8"/>
  <c r="E79" i="8"/>
  <c r="D80" i="8"/>
  <c r="E80" i="8"/>
  <c r="D81" i="8"/>
  <c r="E81" i="8"/>
  <c r="D82" i="8"/>
  <c r="E82" i="8"/>
  <c r="D83" i="8"/>
  <c r="E83" i="8"/>
  <c r="D84" i="8"/>
  <c r="E84" i="8"/>
  <c r="D85" i="8"/>
  <c r="E85" i="8"/>
  <c r="D86" i="8"/>
  <c r="E86" i="8"/>
  <c r="D87" i="8"/>
  <c r="E87" i="8"/>
  <c r="D88" i="8"/>
  <c r="E88" i="8"/>
  <c r="D89" i="8"/>
  <c r="E89" i="8"/>
  <c r="D90" i="8"/>
  <c r="E90" i="8"/>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G100" i="12"/>
  <c r="B101" i="12"/>
  <c r="B102" i="12" s="1"/>
  <c r="B103" i="12" s="1"/>
  <c r="B104" i="12" s="1"/>
  <c r="B105" i="12" s="1"/>
  <c r="B106" i="12" s="1"/>
  <c r="B107" i="12" s="1"/>
  <c r="B108" i="12" s="1"/>
  <c r="B109" i="12" s="1"/>
  <c r="B110" i="12" s="1"/>
  <c r="B111" i="12" s="1"/>
  <c r="B112" i="12" s="1"/>
  <c r="B113" i="12" s="1"/>
  <c r="B114" i="12" s="1"/>
  <c r="B115" i="12" s="1"/>
  <c r="B116" i="12" s="1"/>
  <c r="B117" i="12" s="1"/>
  <c r="B118" i="12" s="1"/>
  <c r="B119" i="12" s="1"/>
  <c r="E101" i="12"/>
  <c r="G101" i="12"/>
  <c r="H101" i="12"/>
  <c r="E102" i="12"/>
  <c r="G102" i="12"/>
  <c r="H102" i="12"/>
  <c r="E103" i="12"/>
  <c r="G103" i="12"/>
  <c r="H103" i="12"/>
  <c r="E104" i="12"/>
  <c r="G104" i="12"/>
  <c r="H104" i="12"/>
  <c r="E105" i="12"/>
  <c r="G105" i="12"/>
  <c r="H105" i="12"/>
  <c r="E106" i="12"/>
  <c r="G106" i="12"/>
  <c r="H106" i="12"/>
  <c r="E107" i="12"/>
  <c r="G107" i="12"/>
  <c r="H107" i="12"/>
  <c r="E108" i="12"/>
  <c r="G108" i="12"/>
  <c r="H108" i="12"/>
  <c r="E109" i="12"/>
  <c r="G109" i="12"/>
  <c r="H109" i="12"/>
  <c r="E110" i="12"/>
  <c r="G110" i="12"/>
  <c r="H110" i="12"/>
  <c r="E111" i="12"/>
  <c r="G111" i="12"/>
  <c r="H111" i="12"/>
  <c r="E112" i="12"/>
  <c r="G112" i="12"/>
  <c r="H112" i="12"/>
  <c r="E113" i="12"/>
  <c r="G113" i="12"/>
  <c r="H113" i="12"/>
  <c r="E114" i="12"/>
  <c r="G114" i="12"/>
  <c r="H114" i="12"/>
  <c r="E115" i="12"/>
  <c r="G115" i="12"/>
  <c r="H115" i="12"/>
  <c r="E116" i="12"/>
  <c r="G116" i="12"/>
  <c r="H116" i="12"/>
  <c r="E117" i="12"/>
  <c r="G117" i="12"/>
  <c r="H117" i="12"/>
  <c r="E118" i="12"/>
  <c r="G118" i="12"/>
  <c r="H118" i="12"/>
  <c r="E119" i="12"/>
  <c r="G119" i="12"/>
  <c r="H119" i="12"/>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E80" i="4"/>
  <c r="B81" i="4"/>
  <c r="B82" i="4" s="1"/>
  <c r="B83" i="4" s="1"/>
  <c r="B84" i="4" s="1"/>
  <c r="B85" i="4" s="1"/>
  <c r="B86" i="4" s="1"/>
  <c r="B87" i="4" s="1"/>
  <c r="B88" i="4" s="1"/>
  <c r="B89" i="4" s="1"/>
  <c r="B90" i="4" s="1"/>
  <c r="B91" i="4" s="1"/>
  <c r="B92" i="4" s="1"/>
  <c r="B93" i="4" s="1"/>
  <c r="B94" i="4" s="1"/>
  <c r="B95" i="4" s="1"/>
  <c r="B96" i="4" s="1"/>
  <c r="B97" i="4" s="1"/>
  <c r="B98" i="4" s="1"/>
  <c r="B99" i="4" s="1"/>
  <c r="D81" i="4"/>
  <c r="E81" i="4"/>
  <c r="D82" i="4"/>
  <c r="E82" i="4"/>
  <c r="D83" i="4"/>
  <c r="E83" i="4"/>
  <c r="D84" i="4"/>
  <c r="E84" i="4"/>
  <c r="D85" i="4"/>
  <c r="E85" i="4"/>
  <c r="D86" i="4"/>
  <c r="E86" i="4"/>
  <c r="D87" i="4"/>
  <c r="E87" i="4"/>
  <c r="D88" i="4"/>
  <c r="E88" i="4"/>
  <c r="D89" i="4"/>
  <c r="E89" i="4"/>
  <c r="D90" i="4"/>
  <c r="E90" i="4"/>
  <c r="D91" i="4"/>
  <c r="E91" i="4"/>
  <c r="D92" i="4"/>
  <c r="E92" i="4"/>
  <c r="D93" i="4"/>
  <c r="E93" i="4"/>
  <c r="D94" i="4"/>
  <c r="E94" i="4"/>
  <c r="D95" i="4"/>
  <c r="E95" i="4"/>
  <c r="D96" i="4"/>
  <c r="E96" i="4"/>
  <c r="D97" i="4"/>
  <c r="E97" i="4"/>
  <c r="D98" i="4"/>
  <c r="E98" i="4"/>
  <c r="D99" i="4"/>
  <c r="E99" i="4"/>
  <c r="C13" i="3"/>
  <c r="D13" i="3"/>
  <c r="F13" i="3" s="1"/>
  <c r="G13" i="3"/>
  <c r="H13" i="3"/>
  <c r="I13" i="3"/>
  <c r="M13" i="3"/>
  <c r="R13" i="3"/>
  <c r="W13" i="3"/>
  <c r="AB13" i="3"/>
  <c r="AG13" i="3"/>
  <c r="C14" i="3"/>
  <c r="D14" i="3"/>
  <c r="F14" i="3" s="1"/>
  <c r="G14" i="3"/>
  <c r="H14" i="3"/>
  <c r="I14" i="3"/>
  <c r="M14" i="3"/>
  <c r="R14" i="3"/>
  <c r="W14" i="3"/>
  <c r="AB14" i="3"/>
  <c r="AG14" i="3"/>
  <c r="C15" i="3"/>
  <c r="D15" i="3"/>
  <c r="G15" i="3"/>
  <c r="H15" i="3"/>
  <c r="I15" i="3"/>
  <c r="M15" i="3"/>
  <c r="R15" i="3"/>
  <c r="W15" i="3"/>
  <c r="AB15" i="3"/>
  <c r="AG15" i="3"/>
  <c r="C16" i="3"/>
  <c r="D16" i="3"/>
  <c r="G16" i="3"/>
  <c r="H16" i="3"/>
  <c r="I16" i="3"/>
  <c r="M16" i="3"/>
  <c r="R16" i="3"/>
  <c r="W16" i="3"/>
  <c r="AB16" i="3"/>
  <c r="AG16" i="3"/>
  <c r="C17" i="3"/>
  <c r="D17" i="3"/>
  <c r="G17" i="3"/>
  <c r="H17" i="3"/>
  <c r="I17" i="3"/>
  <c r="M17" i="3"/>
  <c r="R17" i="3"/>
  <c r="W17" i="3"/>
  <c r="AB17" i="3"/>
  <c r="AG17" i="3"/>
  <c r="C18" i="3"/>
  <c r="D18" i="3"/>
  <c r="G18" i="3"/>
  <c r="H18" i="3"/>
  <c r="I18" i="3"/>
  <c r="M18" i="3"/>
  <c r="R18" i="3"/>
  <c r="W18" i="3"/>
  <c r="AB18" i="3"/>
  <c r="AG18" i="3"/>
  <c r="C19" i="3"/>
  <c r="D19" i="3"/>
  <c r="G19" i="3"/>
  <c r="H19" i="3"/>
  <c r="I19" i="3"/>
  <c r="M19" i="3"/>
  <c r="R19" i="3"/>
  <c r="W19" i="3"/>
  <c r="AB19" i="3"/>
  <c r="AG19" i="3"/>
  <c r="C20" i="3"/>
  <c r="D20" i="3"/>
  <c r="G20" i="3"/>
  <c r="H20" i="3"/>
  <c r="I20" i="3"/>
  <c r="M20" i="3"/>
  <c r="R20" i="3"/>
  <c r="W20" i="3"/>
  <c r="AB20" i="3"/>
  <c r="AG20" i="3"/>
  <c r="C21" i="3"/>
  <c r="D21" i="3"/>
  <c r="G21" i="3"/>
  <c r="H21" i="3"/>
  <c r="I21" i="3"/>
  <c r="M21" i="3"/>
  <c r="R21" i="3"/>
  <c r="W21" i="3"/>
  <c r="AB21" i="3"/>
  <c r="AG21" i="3"/>
  <c r="C22" i="3"/>
  <c r="D22" i="3"/>
  <c r="G22" i="3"/>
  <c r="H22" i="3"/>
  <c r="I22" i="3"/>
  <c r="M22" i="3"/>
  <c r="R22" i="3"/>
  <c r="W22" i="3"/>
  <c r="AB22" i="3"/>
  <c r="AG22" i="3"/>
  <c r="C23" i="3"/>
  <c r="D23" i="3"/>
  <c r="G23" i="3"/>
  <c r="H23" i="3"/>
  <c r="I23" i="3"/>
  <c r="M23" i="3"/>
  <c r="R23" i="3"/>
  <c r="W23" i="3"/>
  <c r="AB23" i="3"/>
  <c r="AG23" i="3"/>
  <c r="C24" i="3"/>
  <c r="D24" i="3"/>
  <c r="G24" i="3"/>
  <c r="H24" i="3"/>
  <c r="I24" i="3"/>
  <c r="M24" i="3"/>
  <c r="R24" i="3"/>
  <c r="W24" i="3"/>
  <c r="AB24" i="3"/>
  <c r="AG24" i="3"/>
  <c r="C25" i="3"/>
  <c r="D25" i="3"/>
  <c r="G25" i="3"/>
  <c r="H25" i="3"/>
  <c r="I25" i="3"/>
  <c r="M25" i="3"/>
  <c r="R25" i="3"/>
  <c r="W25" i="3"/>
  <c r="AB25" i="3"/>
  <c r="AG25" i="3"/>
  <c r="C26" i="3"/>
  <c r="D26" i="3"/>
  <c r="G26" i="3"/>
  <c r="H26" i="3"/>
  <c r="I26" i="3"/>
  <c r="M26" i="3"/>
  <c r="R26" i="3"/>
  <c r="W26" i="3"/>
  <c r="AB26" i="3"/>
  <c r="AG26" i="3"/>
  <c r="C27" i="3"/>
  <c r="D27" i="3"/>
  <c r="G27" i="3"/>
  <c r="H27" i="3"/>
  <c r="I27" i="3"/>
  <c r="M27" i="3"/>
  <c r="R27" i="3"/>
  <c r="W27" i="3"/>
  <c r="AB27" i="3"/>
  <c r="AG27" i="3"/>
  <c r="C28" i="3"/>
  <c r="D28" i="3"/>
  <c r="G28" i="3"/>
  <c r="H28" i="3"/>
  <c r="I28" i="3"/>
  <c r="M28" i="3"/>
  <c r="R28" i="3"/>
  <c r="W28" i="3"/>
  <c r="AB28" i="3"/>
  <c r="AG28" i="3"/>
  <c r="C29" i="3"/>
  <c r="D29" i="3"/>
  <c r="G29" i="3"/>
  <c r="H29" i="3"/>
  <c r="I29" i="3"/>
  <c r="M29" i="3"/>
  <c r="R29" i="3"/>
  <c r="W29" i="3"/>
  <c r="AB29" i="3"/>
  <c r="AG29" i="3"/>
  <c r="C30" i="3"/>
  <c r="D30" i="3"/>
  <c r="G30" i="3"/>
  <c r="H30" i="3"/>
  <c r="I30" i="3"/>
  <c r="M30" i="3"/>
  <c r="R30" i="3"/>
  <c r="W30" i="3"/>
  <c r="AB30" i="3"/>
  <c r="AG30" i="3"/>
  <c r="C31" i="3"/>
  <c r="D31" i="3"/>
  <c r="G31" i="3"/>
  <c r="H31" i="3"/>
  <c r="I31" i="3"/>
  <c r="M31" i="3"/>
  <c r="R31" i="3"/>
  <c r="W31" i="3"/>
  <c r="AB31" i="3"/>
  <c r="AG31" i="3"/>
  <c r="C32" i="3"/>
  <c r="D32" i="3"/>
  <c r="G32" i="3"/>
  <c r="H32" i="3"/>
  <c r="I32" i="3"/>
  <c r="M32" i="3"/>
  <c r="R32" i="3"/>
  <c r="W32" i="3"/>
  <c r="AB32" i="3"/>
  <c r="AG32" i="3"/>
  <c r="C33" i="3"/>
  <c r="D33" i="3"/>
  <c r="G33" i="3"/>
  <c r="H33" i="3"/>
  <c r="I33" i="3"/>
  <c r="M33" i="3"/>
  <c r="R33" i="3"/>
  <c r="W33" i="3"/>
  <c r="AB33" i="3"/>
  <c r="AG33" i="3"/>
  <c r="C34" i="3"/>
  <c r="D34" i="3"/>
  <c r="G34" i="3"/>
  <c r="H34" i="3"/>
  <c r="I34" i="3"/>
  <c r="M34" i="3"/>
  <c r="R34" i="3"/>
  <c r="W34" i="3"/>
  <c r="AB34" i="3"/>
  <c r="AG34" i="3"/>
  <c r="C35" i="3"/>
  <c r="D35" i="3"/>
  <c r="G35" i="3"/>
  <c r="H35" i="3"/>
  <c r="I35" i="3"/>
  <c r="M35" i="3"/>
  <c r="R35" i="3"/>
  <c r="W35" i="3"/>
  <c r="AB35" i="3"/>
  <c r="AG35" i="3"/>
  <c r="C36" i="3"/>
  <c r="D36" i="3"/>
  <c r="G36" i="3"/>
  <c r="H36" i="3"/>
  <c r="I36" i="3"/>
  <c r="M36" i="3"/>
  <c r="R36" i="3"/>
  <c r="W36" i="3"/>
  <c r="AB36" i="3"/>
  <c r="AG36" i="3"/>
  <c r="C37" i="3"/>
  <c r="D37" i="3"/>
  <c r="G37" i="3"/>
  <c r="H37" i="3"/>
  <c r="I37" i="3"/>
  <c r="M37" i="3"/>
  <c r="R37" i="3"/>
  <c r="W37" i="3"/>
  <c r="AB37" i="3"/>
  <c r="AG37" i="3"/>
  <c r="C38" i="3"/>
  <c r="D38" i="3"/>
  <c r="G38" i="3"/>
  <c r="H38" i="3"/>
  <c r="I38" i="3"/>
  <c r="M38" i="3"/>
  <c r="R38" i="3"/>
  <c r="W38" i="3"/>
  <c r="AB38" i="3"/>
  <c r="AG38" i="3"/>
  <c r="C39" i="3"/>
  <c r="D39" i="3"/>
  <c r="G39" i="3"/>
  <c r="H39" i="3"/>
  <c r="I39" i="3"/>
  <c r="M39" i="3"/>
  <c r="R39" i="3"/>
  <c r="W39" i="3"/>
  <c r="AB39" i="3"/>
  <c r="AG39" i="3"/>
  <c r="C40" i="3"/>
  <c r="D40" i="3"/>
  <c r="G40" i="3"/>
  <c r="H40" i="3"/>
  <c r="I40" i="3"/>
  <c r="M40" i="3"/>
  <c r="R40" i="3"/>
  <c r="W40" i="3"/>
  <c r="AB40" i="3"/>
  <c r="AG40" i="3"/>
  <c r="C41" i="3"/>
  <c r="D41" i="3"/>
  <c r="G41" i="3"/>
  <c r="H41" i="3"/>
  <c r="I41" i="3"/>
  <c r="M41" i="3"/>
  <c r="R41" i="3"/>
  <c r="W41" i="3"/>
  <c r="AB41" i="3"/>
  <c r="AG41" i="3"/>
  <c r="C42" i="3"/>
  <c r="D42" i="3"/>
  <c r="G42" i="3"/>
  <c r="H42" i="3"/>
  <c r="I42" i="3"/>
  <c r="M42" i="3"/>
  <c r="R42" i="3"/>
  <c r="W42" i="3"/>
  <c r="AB42" i="3"/>
  <c r="AG42" i="3"/>
  <c r="C43" i="3"/>
  <c r="D43" i="3"/>
  <c r="G43" i="3"/>
  <c r="H43" i="3"/>
  <c r="I43" i="3"/>
  <c r="M43" i="3"/>
  <c r="R43" i="3"/>
  <c r="W43" i="3"/>
  <c r="AB43" i="3"/>
  <c r="AG43" i="3"/>
  <c r="C44" i="3"/>
  <c r="D44" i="3"/>
  <c r="G44" i="3"/>
  <c r="H44" i="3"/>
  <c r="I44" i="3"/>
  <c r="M44" i="3"/>
  <c r="R44" i="3"/>
  <c r="W44" i="3"/>
  <c r="AB44" i="3"/>
  <c r="AG44" i="3"/>
  <c r="C45" i="3"/>
  <c r="D45" i="3"/>
  <c r="G45" i="3"/>
  <c r="H45" i="3"/>
  <c r="I45" i="3"/>
  <c r="M45" i="3"/>
  <c r="R45" i="3"/>
  <c r="W45" i="3"/>
  <c r="AB45" i="3"/>
  <c r="AG45" i="3"/>
  <c r="C46" i="3"/>
  <c r="D46" i="3"/>
  <c r="G46" i="3"/>
  <c r="H46" i="3"/>
  <c r="I46" i="3"/>
  <c r="M46" i="3"/>
  <c r="R46" i="3"/>
  <c r="W46" i="3"/>
  <c r="AB46" i="3"/>
  <c r="AG46" i="3"/>
  <c r="C47" i="3"/>
  <c r="D47" i="3"/>
  <c r="G47" i="3"/>
  <c r="H47" i="3"/>
  <c r="I47" i="3"/>
  <c r="M47" i="3"/>
  <c r="R47" i="3"/>
  <c r="W47" i="3"/>
  <c r="AB47" i="3"/>
  <c r="AG47" i="3"/>
  <c r="C48" i="3"/>
  <c r="D48" i="3"/>
  <c r="G48" i="3"/>
  <c r="H48" i="3"/>
  <c r="I48" i="3"/>
  <c r="M48" i="3"/>
  <c r="R48" i="3"/>
  <c r="W48" i="3"/>
  <c r="AB48" i="3"/>
  <c r="AG48" i="3"/>
  <c r="C49" i="3"/>
  <c r="D49" i="3"/>
  <c r="G49" i="3"/>
  <c r="H49" i="3"/>
  <c r="I49" i="3"/>
  <c r="M49" i="3"/>
  <c r="R49" i="3"/>
  <c r="W49" i="3"/>
  <c r="AB49" i="3"/>
  <c r="AG49" i="3"/>
  <c r="C50" i="3"/>
  <c r="D50" i="3"/>
  <c r="G50" i="3"/>
  <c r="H50" i="3"/>
  <c r="I50" i="3"/>
  <c r="M50" i="3"/>
  <c r="R50" i="3"/>
  <c r="W50" i="3"/>
  <c r="AB50" i="3"/>
  <c r="AG50" i="3"/>
  <c r="C51" i="3"/>
  <c r="D51" i="3"/>
  <c r="G51" i="3"/>
  <c r="H51" i="3"/>
  <c r="I51" i="3"/>
  <c r="M51" i="3"/>
  <c r="R51" i="3"/>
  <c r="W51" i="3"/>
  <c r="AB51" i="3"/>
  <c r="AG51" i="3"/>
  <c r="C52" i="3"/>
  <c r="D52" i="3"/>
  <c r="G52" i="3"/>
  <c r="H52" i="3"/>
  <c r="I52" i="3"/>
  <c r="M52" i="3"/>
  <c r="R52" i="3"/>
  <c r="W52" i="3"/>
  <c r="AB52" i="3"/>
  <c r="AG52" i="3"/>
  <c r="C53" i="3"/>
  <c r="D53" i="3"/>
  <c r="G53" i="3"/>
  <c r="H53" i="3"/>
  <c r="I53" i="3"/>
  <c r="M53" i="3"/>
  <c r="R53" i="3"/>
  <c r="W53" i="3"/>
  <c r="AB53" i="3"/>
  <c r="AG53" i="3"/>
  <c r="C54" i="3"/>
  <c r="D54" i="3"/>
  <c r="G54" i="3"/>
  <c r="H54" i="3"/>
  <c r="I54" i="3"/>
  <c r="M54" i="3"/>
  <c r="R54" i="3"/>
  <c r="W54" i="3"/>
  <c r="AB54" i="3"/>
  <c r="AG54" i="3"/>
  <c r="C55" i="3"/>
  <c r="D55" i="3"/>
  <c r="G55" i="3"/>
  <c r="H55" i="3"/>
  <c r="I55" i="3"/>
  <c r="M55" i="3"/>
  <c r="R55" i="3"/>
  <c r="W55" i="3"/>
  <c r="AB55" i="3"/>
  <c r="AG55" i="3"/>
  <c r="C56" i="3"/>
  <c r="D56" i="3"/>
  <c r="G56" i="3"/>
  <c r="H56" i="3"/>
  <c r="I56" i="3"/>
  <c r="M56" i="3"/>
  <c r="R56" i="3"/>
  <c r="W56" i="3"/>
  <c r="AB56" i="3"/>
  <c r="AG56" i="3"/>
  <c r="C57" i="3"/>
  <c r="D57" i="3"/>
  <c r="G57" i="3"/>
  <c r="H57" i="3"/>
  <c r="I57" i="3"/>
  <c r="M57" i="3"/>
  <c r="R57" i="3"/>
  <c r="W57" i="3"/>
  <c r="AB57" i="3"/>
  <c r="AG57" i="3"/>
  <c r="C58" i="3"/>
  <c r="D58" i="3"/>
  <c r="G58" i="3"/>
  <c r="H58" i="3"/>
  <c r="I58" i="3"/>
  <c r="M58" i="3"/>
  <c r="R58" i="3"/>
  <c r="W58" i="3"/>
  <c r="AB58" i="3"/>
  <c r="AG58" i="3"/>
  <c r="C59" i="3"/>
  <c r="D59" i="3"/>
  <c r="G59" i="3"/>
  <c r="H59" i="3"/>
  <c r="I59" i="3"/>
  <c r="M59" i="3"/>
  <c r="R59" i="3"/>
  <c r="W59" i="3"/>
  <c r="AB59" i="3"/>
  <c r="AG59" i="3"/>
  <c r="C60" i="3"/>
  <c r="D60" i="3"/>
  <c r="G60" i="3"/>
  <c r="H60" i="3"/>
  <c r="I60" i="3"/>
  <c r="M60" i="3"/>
  <c r="R60" i="3"/>
  <c r="W60" i="3"/>
  <c r="AB60" i="3"/>
  <c r="AG60" i="3"/>
  <c r="C61" i="3"/>
  <c r="D61" i="3"/>
  <c r="G61" i="3"/>
  <c r="H61" i="3"/>
  <c r="I61" i="3"/>
  <c r="M61" i="3"/>
  <c r="R61" i="3"/>
  <c r="W61" i="3"/>
  <c r="AB61" i="3"/>
  <c r="AG61" i="3"/>
  <c r="C62" i="3"/>
  <c r="D62" i="3"/>
  <c r="G62" i="3"/>
  <c r="H62" i="3"/>
  <c r="I62" i="3"/>
  <c r="M62" i="3"/>
  <c r="R62" i="3"/>
  <c r="W62" i="3"/>
  <c r="AB62" i="3"/>
  <c r="AG62" i="3"/>
  <c r="C63" i="3"/>
  <c r="D63" i="3"/>
  <c r="G63" i="3"/>
  <c r="H63" i="3"/>
  <c r="I63" i="3"/>
  <c r="M63" i="3"/>
  <c r="R63" i="3"/>
  <c r="W63" i="3"/>
  <c r="AB63" i="3"/>
  <c r="AG63" i="3"/>
  <c r="C64" i="3"/>
  <c r="D64" i="3"/>
  <c r="G64" i="3"/>
  <c r="H64" i="3"/>
  <c r="I64" i="3"/>
  <c r="M64" i="3"/>
  <c r="R64" i="3"/>
  <c r="W64" i="3"/>
  <c r="AB64" i="3"/>
  <c r="AG64" i="3"/>
  <c r="C65" i="3"/>
  <c r="D65" i="3"/>
  <c r="G65" i="3"/>
  <c r="H65" i="3"/>
  <c r="I65" i="3"/>
  <c r="M65" i="3"/>
  <c r="R65" i="3"/>
  <c r="W65" i="3"/>
  <c r="AB65" i="3"/>
  <c r="AG65" i="3"/>
  <c r="C66" i="3"/>
  <c r="D66" i="3"/>
  <c r="G66" i="3"/>
  <c r="H66" i="3"/>
  <c r="I66" i="3"/>
  <c r="M66" i="3"/>
  <c r="R66" i="3"/>
  <c r="W66" i="3"/>
  <c r="AB66" i="3"/>
  <c r="AG66" i="3"/>
  <c r="C67" i="3"/>
  <c r="D67" i="3"/>
  <c r="G67" i="3"/>
  <c r="H67" i="3"/>
  <c r="I67" i="3"/>
  <c r="M67" i="3"/>
  <c r="R67" i="3"/>
  <c r="W67" i="3"/>
  <c r="AB67" i="3"/>
  <c r="AG67" i="3"/>
  <c r="C68" i="3"/>
  <c r="D68" i="3"/>
  <c r="G68" i="3"/>
  <c r="H68" i="3"/>
  <c r="I68" i="3"/>
  <c r="M68" i="3"/>
  <c r="R68" i="3"/>
  <c r="W68" i="3"/>
  <c r="AB68" i="3"/>
  <c r="AG68" i="3"/>
  <c r="C69" i="3"/>
  <c r="D69" i="3"/>
  <c r="G69" i="3"/>
  <c r="H69" i="3"/>
  <c r="I69" i="3"/>
  <c r="M69" i="3"/>
  <c r="R69" i="3"/>
  <c r="W69" i="3"/>
  <c r="AB69" i="3"/>
  <c r="AG69" i="3"/>
  <c r="C70" i="3"/>
  <c r="D70" i="3"/>
  <c r="G70" i="3"/>
  <c r="H70" i="3"/>
  <c r="I70" i="3"/>
  <c r="M70" i="3"/>
  <c r="R70" i="3"/>
  <c r="W70" i="3"/>
  <c r="AB70" i="3"/>
  <c r="AG70" i="3"/>
  <c r="C71" i="3"/>
  <c r="D71" i="3"/>
  <c r="G71" i="3"/>
  <c r="H71" i="3"/>
  <c r="I71" i="3"/>
  <c r="M71" i="3"/>
  <c r="R71" i="3"/>
  <c r="W71" i="3"/>
  <c r="AB71" i="3"/>
  <c r="AG71" i="3"/>
  <c r="C72" i="3"/>
  <c r="D72" i="3"/>
  <c r="G72" i="3"/>
  <c r="H72" i="3"/>
  <c r="I72" i="3"/>
  <c r="M72" i="3"/>
  <c r="R72" i="3"/>
  <c r="W72" i="3"/>
  <c r="AB72" i="3"/>
  <c r="AG72" i="3"/>
  <c r="C73" i="3"/>
  <c r="D73" i="3"/>
  <c r="G73" i="3"/>
  <c r="H73" i="3"/>
  <c r="I73" i="3"/>
  <c r="M73" i="3"/>
  <c r="R73" i="3"/>
  <c r="W73" i="3"/>
  <c r="AB73" i="3"/>
  <c r="AG73" i="3"/>
  <c r="C74" i="3"/>
  <c r="D74" i="3"/>
  <c r="G74" i="3"/>
  <c r="H74" i="3"/>
  <c r="I74" i="3"/>
  <c r="M74" i="3"/>
  <c r="R74" i="3"/>
  <c r="W74" i="3"/>
  <c r="AB74" i="3"/>
  <c r="AG74" i="3"/>
  <c r="C75" i="3"/>
  <c r="D75" i="3"/>
  <c r="G75" i="3"/>
  <c r="H75" i="3"/>
  <c r="I75" i="3"/>
  <c r="M75" i="3"/>
  <c r="R75" i="3"/>
  <c r="W75" i="3"/>
  <c r="AB75" i="3"/>
  <c r="AG75" i="3"/>
  <c r="C76" i="3"/>
  <c r="D76" i="3"/>
  <c r="G76" i="3"/>
  <c r="H76" i="3"/>
  <c r="I76" i="3"/>
  <c r="M76" i="3"/>
  <c r="R76" i="3"/>
  <c r="W76" i="3"/>
  <c r="AB76" i="3"/>
  <c r="AG76" i="3"/>
  <c r="C77" i="3"/>
  <c r="D77" i="3"/>
  <c r="G77" i="3"/>
  <c r="H77" i="3"/>
  <c r="I77" i="3"/>
  <c r="M77" i="3"/>
  <c r="R77" i="3"/>
  <c r="W77" i="3"/>
  <c r="AB77" i="3"/>
  <c r="AG77" i="3"/>
  <c r="C78" i="3"/>
  <c r="D78" i="3"/>
  <c r="G78" i="3"/>
  <c r="H78" i="3"/>
  <c r="I78" i="3"/>
  <c r="M78" i="3"/>
  <c r="R78" i="3"/>
  <c r="W78" i="3"/>
  <c r="AB78" i="3"/>
  <c r="AG78" i="3"/>
  <c r="C79" i="3"/>
  <c r="D79" i="3"/>
  <c r="G79" i="3"/>
  <c r="H79" i="3"/>
  <c r="I79" i="3"/>
  <c r="M79" i="3"/>
  <c r="R79" i="3"/>
  <c r="W79" i="3"/>
  <c r="AB79" i="3"/>
  <c r="AG79" i="3"/>
  <c r="C80" i="3"/>
  <c r="D80" i="3"/>
  <c r="G80" i="3"/>
  <c r="H80" i="3"/>
  <c r="I80" i="3"/>
  <c r="M80" i="3"/>
  <c r="R80" i="3"/>
  <c r="W80" i="3"/>
  <c r="AB80" i="3"/>
  <c r="AG80" i="3"/>
  <c r="C81" i="3"/>
  <c r="D81" i="3"/>
  <c r="G81" i="3"/>
  <c r="H81" i="3"/>
  <c r="I81" i="3"/>
  <c r="M81" i="3"/>
  <c r="R81" i="3"/>
  <c r="W81" i="3"/>
  <c r="AB81" i="3"/>
  <c r="AG81" i="3"/>
  <c r="C82" i="3"/>
  <c r="D82" i="3"/>
  <c r="G82" i="3"/>
  <c r="H82" i="3"/>
  <c r="I82" i="3"/>
  <c r="M82" i="3"/>
  <c r="R82" i="3"/>
  <c r="W82" i="3"/>
  <c r="AB82" i="3"/>
  <c r="AG82" i="3"/>
  <c r="C83" i="3"/>
  <c r="D83" i="3"/>
  <c r="G83" i="3"/>
  <c r="H83" i="3"/>
  <c r="I83" i="3"/>
  <c r="M83" i="3"/>
  <c r="R83" i="3"/>
  <c r="W83" i="3"/>
  <c r="AB83" i="3"/>
  <c r="AG83" i="3"/>
  <c r="C84" i="3"/>
  <c r="D84" i="3"/>
  <c r="G84" i="3"/>
  <c r="H84" i="3"/>
  <c r="I84" i="3"/>
  <c r="M84" i="3"/>
  <c r="R84" i="3"/>
  <c r="W84" i="3"/>
  <c r="AB84" i="3"/>
  <c r="AG84" i="3"/>
  <c r="C85" i="3"/>
  <c r="D85" i="3"/>
  <c r="G85" i="3"/>
  <c r="H85" i="3"/>
  <c r="I85" i="3"/>
  <c r="M85" i="3"/>
  <c r="R85" i="3"/>
  <c r="W85" i="3"/>
  <c r="AB85" i="3"/>
  <c r="AG85" i="3"/>
  <c r="C86" i="3"/>
  <c r="D86" i="3"/>
  <c r="G86" i="3"/>
  <c r="H86" i="3"/>
  <c r="I86" i="3"/>
  <c r="M86" i="3"/>
  <c r="R86" i="3"/>
  <c r="W86" i="3"/>
  <c r="AB86" i="3"/>
  <c r="AG86" i="3"/>
  <c r="C87" i="3"/>
  <c r="D87" i="3"/>
  <c r="G87" i="3"/>
  <c r="H87" i="3"/>
  <c r="I87" i="3"/>
  <c r="M87" i="3"/>
  <c r="R87" i="3"/>
  <c r="W87" i="3"/>
  <c r="AB87" i="3"/>
  <c r="AG87" i="3"/>
  <c r="C88" i="3"/>
  <c r="D88" i="3"/>
  <c r="G88" i="3"/>
  <c r="H88" i="3"/>
  <c r="I88" i="3"/>
  <c r="M88" i="3"/>
  <c r="R88" i="3"/>
  <c r="W88" i="3"/>
  <c r="AB88" i="3"/>
  <c r="AG88" i="3"/>
  <c r="C89" i="3"/>
  <c r="D89" i="3"/>
  <c r="G89" i="3"/>
  <c r="H89" i="3"/>
  <c r="I89" i="3"/>
  <c r="M89" i="3"/>
  <c r="R89" i="3"/>
  <c r="W89" i="3"/>
  <c r="AB89" i="3"/>
  <c r="AG89" i="3"/>
  <c r="C90" i="3"/>
  <c r="D90" i="3"/>
  <c r="G90" i="3"/>
  <c r="H90" i="3"/>
  <c r="I90" i="3"/>
  <c r="M90" i="3"/>
  <c r="R90" i="3"/>
  <c r="W90" i="3"/>
  <c r="AB90" i="3"/>
  <c r="AG90" i="3"/>
  <c r="C91" i="3"/>
  <c r="D91" i="3"/>
  <c r="G91" i="3"/>
  <c r="H91" i="3"/>
  <c r="I91" i="3"/>
  <c r="M91" i="3"/>
  <c r="R91" i="3"/>
  <c r="W91" i="3"/>
  <c r="AB91" i="3"/>
  <c r="AG91" i="3"/>
  <c r="C92" i="3"/>
  <c r="D92" i="3"/>
  <c r="G92" i="3"/>
  <c r="H92" i="3"/>
  <c r="I92" i="3"/>
  <c r="M92" i="3"/>
  <c r="R92" i="3"/>
  <c r="W92" i="3"/>
  <c r="AB92" i="3"/>
  <c r="AG92" i="3"/>
  <c r="C93" i="3"/>
  <c r="D93" i="3"/>
  <c r="G93" i="3"/>
  <c r="H93" i="3"/>
  <c r="I93" i="3"/>
  <c r="M93" i="3"/>
  <c r="R93" i="3"/>
  <c r="W93" i="3"/>
  <c r="AB93" i="3"/>
  <c r="AG93" i="3"/>
  <c r="C94" i="3"/>
  <c r="D94" i="3"/>
  <c r="G94" i="3"/>
  <c r="H94" i="3"/>
  <c r="I94" i="3"/>
  <c r="M94" i="3"/>
  <c r="R94" i="3"/>
  <c r="W94" i="3"/>
  <c r="AB94" i="3"/>
  <c r="AG94" i="3"/>
  <c r="C95" i="3"/>
  <c r="D95" i="3"/>
  <c r="G95" i="3"/>
  <c r="H95" i="3"/>
  <c r="I95" i="3"/>
  <c r="M95" i="3"/>
  <c r="R95" i="3"/>
  <c r="W95" i="3"/>
  <c r="AB95" i="3"/>
  <c r="AG95" i="3"/>
  <c r="C96" i="3"/>
  <c r="D96" i="3"/>
  <c r="G96" i="3"/>
  <c r="H96" i="3"/>
  <c r="I96" i="3"/>
  <c r="M96" i="3"/>
  <c r="R96" i="3"/>
  <c r="W96" i="3"/>
  <c r="AB96" i="3"/>
  <c r="AG96" i="3"/>
  <c r="C97" i="3"/>
  <c r="D97" i="3"/>
  <c r="G97" i="3"/>
  <c r="H97" i="3"/>
  <c r="I97" i="3"/>
  <c r="M97" i="3"/>
  <c r="R97" i="3"/>
  <c r="W97" i="3"/>
  <c r="AB97" i="3"/>
  <c r="AG97" i="3"/>
  <c r="C98" i="3"/>
  <c r="D98" i="3"/>
  <c r="G98" i="3"/>
  <c r="H98" i="3"/>
  <c r="I98" i="3"/>
  <c r="M98" i="3"/>
  <c r="R98" i="3"/>
  <c r="W98" i="3"/>
  <c r="AB98" i="3"/>
  <c r="AG98" i="3"/>
  <c r="C99" i="3"/>
  <c r="D99" i="3"/>
  <c r="G99" i="3"/>
  <c r="H99" i="3"/>
  <c r="I99" i="3"/>
  <c r="M99" i="3"/>
  <c r="R99" i="3"/>
  <c r="W99" i="3"/>
  <c r="AB99" i="3"/>
  <c r="AG99" i="3"/>
  <c r="C100" i="3"/>
  <c r="D100" i="3"/>
  <c r="G100" i="3"/>
  <c r="H100" i="3"/>
  <c r="I100" i="3"/>
  <c r="M100" i="3"/>
  <c r="R100" i="3"/>
  <c r="W100" i="3"/>
  <c r="AB100" i="3"/>
  <c r="AG100" i="3"/>
  <c r="C101" i="3"/>
  <c r="D101" i="3"/>
  <c r="G101" i="3"/>
  <c r="H101" i="3"/>
  <c r="I101" i="3"/>
  <c r="M101" i="3"/>
  <c r="R101" i="3"/>
  <c r="W101" i="3"/>
  <c r="AB101" i="3"/>
  <c r="AG101" i="3"/>
  <c r="C102" i="3"/>
  <c r="D102" i="3"/>
  <c r="G102" i="3"/>
  <c r="H102" i="3"/>
  <c r="I102" i="3"/>
  <c r="M102" i="3"/>
  <c r="R102" i="3"/>
  <c r="W102" i="3"/>
  <c r="AB102" i="3"/>
  <c r="AG102" i="3"/>
  <c r="C103" i="3"/>
  <c r="D103" i="3"/>
  <c r="G103" i="3"/>
  <c r="H103" i="3"/>
  <c r="I103" i="3"/>
  <c r="M103" i="3"/>
  <c r="R103" i="3"/>
  <c r="W103" i="3"/>
  <c r="AB103" i="3"/>
  <c r="AG103" i="3"/>
  <c r="C104" i="3"/>
  <c r="D104" i="3"/>
  <c r="G104" i="3"/>
  <c r="H104" i="3"/>
  <c r="I104" i="3"/>
  <c r="M104" i="3"/>
  <c r="R104" i="3"/>
  <c r="W104" i="3"/>
  <c r="AB104" i="3"/>
  <c r="AG104" i="3"/>
  <c r="C105" i="3"/>
  <c r="D105" i="3"/>
  <c r="G105" i="3"/>
  <c r="H105" i="3"/>
  <c r="I105" i="3"/>
  <c r="M105" i="3"/>
  <c r="R105" i="3"/>
  <c r="W105" i="3"/>
  <c r="AB105" i="3"/>
  <c r="AG105" i="3"/>
  <c r="C106" i="3"/>
  <c r="D106" i="3"/>
  <c r="G106" i="3"/>
  <c r="H106" i="3"/>
  <c r="I106" i="3"/>
  <c r="M106" i="3"/>
  <c r="R106" i="3"/>
  <c r="W106" i="3"/>
  <c r="AB106" i="3"/>
  <c r="AG106" i="3"/>
  <c r="C107" i="3"/>
  <c r="D107" i="3"/>
  <c r="G107" i="3"/>
  <c r="H107" i="3"/>
  <c r="I107" i="3"/>
  <c r="M107" i="3"/>
  <c r="R107" i="3"/>
  <c r="W107" i="3"/>
  <c r="AB107" i="3"/>
  <c r="AG107" i="3"/>
  <c r="C108" i="3"/>
  <c r="D108" i="3"/>
  <c r="G108" i="3"/>
  <c r="H108" i="3"/>
  <c r="I108" i="3"/>
  <c r="M108" i="3"/>
  <c r="R108" i="3"/>
  <c r="W108" i="3"/>
  <c r="AB108" i="3"/>
  <c r="AG108" i="3"/>
  <c r="C109" i="3"/>
  <c r="D109" i="3"/>
  <c r="G109" i="3"/>
  <c r="H109" i="3"/>
  <c r="I109" i="3"/>
  <c r="M109" i="3"/>
  <c r="R109" i="3"/>
  <c r="W109" i="3"/>
  <c r="AB109" i="3"/>
  <c r="AG109" i="3"/>
  <c r="C110" i="3"/>
  <c r="D110" i="3"/>
  <c r="G110" i="3"/>
  <c r="H110" i="3"/>
  <c r="I110" i="3"/>
  <c r="M110" i="3"/>
  <c r="R110" i="3"/>
  <c r="W110" i="3"/>
  <c r="AB110" i="3"/>
  <c r="AG110" i="3"/>
  <c r="C111" i="3"/>
  <c r="D111" i="3"/>
  <c r="G111" i="3"/>
  <c r="H111" i="3"/>
  <c r="I111" i="3"/>
  <c r="M111" i="3"/>
  <c r="R111" i="3"/>
  <c r="W111" i="3"/>
  <c r="AB111" i="3"/>
  <c r="AG111" i="3"/>
  <c r="C112" i="3"/>
  <c r="D112" i="3"/>
  <c r="G112" i="3"/>
  <c r="H112" i="3"/>
  <c r="I112" i="3"/>
  <c r="M112" i="3"/>
  <c r="R112" i="3"/>
  <c r="W112" i="3"/>
  <c r="AB112" i="3"/>
  <c r="AG112" i="3"/>
  <c r="C113" i="3"/>
  <c r="D113" i="3"/>
  <c r="G113" i="3"/>
  <c r="H113" i="3"/>
  <c r="I113" i="3"/>
  <c r="M113" i="3"/>
  <c r="R113" i="3"/>
  <c r="W113" i="3"/>
  <c r="AB113" i="3"/>
  <c r="AG113" i="3"/>
  <c r="C114" i="3"/>
  <c r="D114" i="3"/>
  <c r="G114" i="3"/>
  <c r="H114" i="3"/>
  <c r="I114" i="3"/>
  <c r="M114" i="3"/>
  <c r="R114" i="3"/>
  <c r="W114" i="3"/>
  <c r="AB114" i="3"/>
  <c r="AG114" i="3"/>
  <c r="C115" i="3"/>
  <c r="D115" i="3"/>
  <c r="G115" i="3"/>
  <c r="H115" i="3"/>
  <c r="I115" i="3"/>
  <c r="M115" i="3"/>
  <c r="R115" i="3"/>
  <c r="W115" i="3"/>
  <c r="AB115" i="3"/>
  <c r="AG115" i="3"/>
  <c r="C116" i="3"/>
  <c r="D116" i="3"/>
  <c r="G116" i="3"/>
  <c r="H116" i="3"/>
  <c r="I116" i="3"/>
  <c r="M116" i="3"/>
  <c r="R116" i="3"/>
  <c r="W116" i="3"/>
  <c r="AB116" i="3"/>
  <c r="AG116" i="3"/>
  <c r="C117" i="3"/>
  <c r="D117" i="3"/>
  <c r="G117" i="3"/>
  <c r="H117" i="3"/>
  <c r="I117" i="3"/>
  <c r="M117" i="3"/>
  <c r="R117" i="3"/>
  <c r="W117" i="3"/>
  <c r="AB117" i="3"/>
  <c r="AG117" i="3"/>
  <c r="C118" i="3"/>
  <c r="D118" i="3"/>
  <c r="G118" i="3"/>
  <c r="H118" i="3"/>
  <c r="I118" i="3"/>
  <c r="M118" i="3"/>
  <c r="R118" i="3"/>
  <c r="W118" i="3"/>
  <c r="AB118" i="3"/>
  <c r="AG118" i="3"/>
  <c r="C119" i="3"/>
  <c r="D119" i="3"/>
  <c r="G119" i="3"/>
  <c r="H119" i="3"/>
  <c r="I119" i="3"/>
  <c r="M119" i="3"/>
  <c r="R119" i="3"/>
  <c r="W119" i="3"/>
  <c r="AB119" i="3"/>
  <c r="AG119" i="3"/>
  <c r="C120" i="3"/>
  <c r="D120" i="3"/>
  <c r="G120" i="3"/>
  <c r="H120" i="3"/>
  <c r="I120" i="3"/>
  <c r="M120" i="3"/>
  <c r="R120" i="3"/>
  <c r="W120" i="3"/>
  <c r="AB120" i="3"/>
  <c r="AG120" i="3"/>
  <c r="C121" i="3"/>
  <c r="D121" i="3"/>
  <c r="G121" i="3"/>
  <c r="H121" i="3"/>
  <c r="I121" i="3"/>
  <c r="M121" i="3"/>
  <c r="R121" i="3"/>
  <c r="W121" i="3"/>
  <c r="AB121" i="3"/>
  <c r="AG121" i="3"/>
  <c r="C122" i="3"/>
  <c r="D122" i="3"/>
  <c r="G122" i="3"/>
  <c r="H122" i="3"/>
  <c r="I122" i="3"/>
  <c r="M122" i="3"/>
  <c r="R122" i="3"/>
  <c r="W122" i="3"/>
  <c r="AB122" i="3"/>
  <c r="AG122" i="3"/>
  <c r="C123" i="3"/>
  <c r="D123" i="3"/>
  <c r="G123" i="3"/>
  <c r="H123" i="3"/>
  <c r="I123" i="3"/>
  <c r="M123" i="3"/>
  <c r="R123" i="3"/>
  <c r="W123" i="3"/>
  <c r="AB123" i="3"/>
  <c r="AG123" i="3"/>
  <c r="C124" i="3"/>
  <c r="D124" i="3"/>
  <c r="G124" i="3"/>
  <c r="H124" i="3"/>
  <c r="I124" i="3"/>
  <c r="M124" i="3"/>
  <c r="R124" i="3"/>
  <c r="W124" i="3"/>
  <c r="AB124" i="3"/>
  <c r="AG124" i="3"/>
  <c r="C125" i="3"/>
  <c r="D125" i="3"/>
  <c r="G125" i="3"/>
  <c r="H125" i="3"/>
  <c r="I125" i="3"/>
  <c r="M125" i="3"/>
  <c r="R125" i="3"/>
  <c r="W125" i="3"/>
  <c r="AB125" i="3"/>
  <c r="AG125" i="3"/>
  <c r="C126" i="3"/>
  <c r="D126" i="3"/>
  <c r="G126" i="3"/>
  <c r="H126" i="3"/>
  <c r="I126" i="3"/>
  <c r="M126" i="3"/>
  <c r="R126" i="3"/>
  <c r="W126" i="3"/>
  <c r="AB126" i="3"/>
  <c r="AG126" i="3"/>
  <c r="C127" i="3"/>
  <c r="D127" i="3"/>
  <c r="G127" i="3"/>
  <c r="H127" i="3"/>
  <c r="I127" i="3"/>
  <c r="M127" i="3"/>
  <c r="R127" i="3"/>
  <c r="W127" i="3"/>
  <c r="AB127" i="3"/>
  <c r="AG127" i="3"/>
  <c r="C128" i="3"/>
  <c r="D128" i="3"/>
  <c r="G128" i="3"/>
  <c r="H128" i="3"/>
  <c r="I128" i="3"/>
  <c r="M128" i="3"/>
  <c r="R128" i="3"/>
  <c r="W128" i="3"/>
  <c r="AB128" i="3"/>
  <c r="AG128" i="3"/>
  <c r="C129" i="3"/>
  <c r="D129" i="3"/>
  <c r="G129" i="3"/>
  <c r="H129" i="3"/>
  <c r="I129" i="3"/>
  <c r="M129" i="3"/>
  <c r="R129" i="3"/>
  <c r="W129" i="3"/>
  <c r="AB129" i="3"/>
  <c r="AG129" i="3"/>
  <c r="C130" i="3"/>
  <c r="D130" i="3"/>
  <c r="G130" i="3"/>
  <c r="H130" i="3"/>
  <c r="I130" i="3"/>
  <c r="M130" i="3"/>
  <c r="R130" i="3"/>
  <c r="W130" i="3"/>
  <c r="AB130" i="3"/>
  <c r="AG130" i="3"/>
  <c r="C131" i="3"/>
  <c r="D131" i="3"/>
  <c r="G131" i="3"/>
  <c r="H131" i="3"/>
  <c r="I131" i="3"/>
  <c r="M131" i="3"/>
  <c r="R131" i="3"/>
  <c r="W131" i="3"/>
  <c r="AB131" i="3"/>
  <c r="AG131" i="3"/>
  <c r="C132" i="3"/>
  <c r="D132" i="3"/>
  <c r="G132" i="3"/>
  <c r="H132" i="3"/>
  <c r="I132" i="3"/>
  <c r="M132" i="3"/>
  <c r="R132" i="3"/>
  <c r="W132" i="3"/>
  <c r="AB132" i="3"/>
  <c r="AG132" i="3"/>
  <c r="C133" i="3"/>
  <c r="D133" i="3"/>
  <c r="G133" i="3"/>
  <c r="H133" i="3"/>
  <c r="I133" i="3"/>
  <c r="M133" i="3"/>
  <c r="R133" i="3"/>
  <c r="W133" i="3"/>
  <c r="AB133" i="3"/>
  <c r="AG133" i="3"/>
  <c r="C134" i="3"/>
  <c r="D134" i="3"/>
  <c r="G134" i="3"/>
  <c r="H134" i="3"/>
  <c r="I134" i="3"/>
  <c r="M134" i="3"/>
  <c r="R134" i="3"/>
  <c r="W134" i="3"/>
  <c r="AB134" i="3"/>
  <c r="AG134" i="3"/>
  <c r="C135" i="3"/>
  <c r="D135" i="3"/>
  <c r="G135" i="3"/>
  <c r="H135" i="3"/>
  <c r="I135" i="3"/>
  <c r="M135" i="3"/>
  <c r="R135" i="3"/>
  <c r="W135" i="3"/>
  <c r="AB135" i="3"/>
  <c r="AG135" i="3"/>
  <c r="C136" i="3"/>
  <c r="D136" i="3"/>
  <c r="G136" i="3"/>
  <c r="H136" i="3"/>
  <c r="I136" i="3"/>
  <c r="M136" i="3"/>
  <c r="R136" i="3"/>
  <c r="W136" i="3"/>
  <c r="AB136" i="3"/>
  <c r="AG136" i="3"/>
  <c r="C137" i="3"/>
  <c r="D137" i="3"/>
  <c r="G137" i="3"/>
  <c r="H137" i="3"/>
  <c r="I137" i="3"/>
  <c r="M137" i="3"/>
  <c r="R137" i="3"/>
  <c r="W137" i="3"/>
  <c r="AB137" i="3"/>
  <c r="AG137" i="3"/>
  <c r="C138" i="3"/>
  <c r="D138" i="3"/>
  <c r="G138" i="3"/>
  <c r="H138" i="3"/>
  <c r="I138" i="3"/>
  <c r="M138" i="3"/>
  <c r="R138" i="3"/>
  <c r="W138" i="3"/>
  <c r="AB138" i="3"/>
  <c r="AG138" i="3"/>
  <c r="C139" i="3"/>
  <c r="D139" i="3"/>
  <c r="G139" i="3"/>
  <c r="H139" i="3"/>
  <c r="I139" i="3"/>
  <c r="M139" i="3"/>
  <c r="R139" i="3"/>
  <c r="W139" i="3"/>
  <c r="AB139" i="3"/>
  <c r="AG139" i="3"/>
  <c r="C140" i="3"/>
  <c r="D140" i="3"/>
  <c r="G140" i="3"/>
  <c r="H140" i="3"/>
  <c r="I140" i="3"/>
  <c r="M140" i="3"/>
  <c r="R140" i="3"/>
  <c r="W140" i="3"/>
  <c r="AB140" i="3"/>
  <c r="AG140" i="3"/>
  <c r="C141" i="3"/>
  <c r="D141" i="3"/>
  <c r="G141" i="3"/>
  <c r="H141" i="3"/>
  <c r="I141" i="3"/>
  <c r="M141" i="3"/>
  <c r="R141" i="3"/>
  <c r="W141" i="3"/>
  <c r="AB141" i="3"/>
  <c r="AG141" i="3"/>
  <c r="C142" i="3"/>
  <c r="D142" i="3"/>
  <c r="G142" i="3"/>
  <c r="H142" i="3"/>
  <c r="I142" i="3"/>
  <c r="M142" i="3"/>
  <c r="R142" i="3"/>
  <c r="W142" i="3"/>
  <c r="AB142" i="3"/>
  <c r="AG142" i="3"/>
  <c r="C143" i="3"/>
  <c r="D143" i="3"/>
  <c r="G143" i="3"/>
  <c r="H143" i="3"/>
  <c r="I143" i="3"/>
  <c r="M143" i="3"/>
  <c r="R143" i="3"/>
  <c r="W143" i="3"/>
  <c r="AB143" i="3"/>
  <c r="AG143" i="3"/>
  <c r="C144" i="3"/>
  <c r="D144" i="3"/>
  <c r="G144" i="3"/>
  <c r="H144" i="3"/>
  <c r="I144" i="3"/>
  <c r="M144" i="3"/>
  <c r="R144" i="3"/>
  <c r="W144" i="3"/>
  <c r="AB144" i="3"/>
  <c r="AG144" i="3"/>
  <c r="C145" i="3"/>
  <c r="D145" i="3"/>
  <c r="G145" i="3"/>
  <c r="H145" i="3"/>
  <c r="I145" i="3"/>
  <c r="M145" i="3"/>
  <c r="R145" i="3"/>
  <c r="W145" i="3"/>
  <c r="AB145" i="3"/>
  <c r="AG145" i="3"/>
  <c r="C146" i="3"/>
  <c r="D146" i="3"/>
  <c r="G146" i="3"/>
  <c r="H146" i="3"/>
  <c r="I146" i="3"/>
  <c r="M146" i="3"/>
  <c r="R146" i="3"/>
  <c r="W146" i="3"/>
  <c r="AB146" i="3"/>
  <c r="AG146" i="3"/>
  <c r="C147" i="3"/>
  <c r="D147" i="3"/>
  <c r="G147" i="3"/>
  <c r="H147" i="3"/>
  <c r="I147" i="3"/>
  <c r="M147" i="3"/>
  <c r="R147" i="3"/>
  <c r="W147" i="3"/>
  <c r="AB147" i="3"/>
  <c r="AG147" i="3"/>
  <c r="C148" i="3"/>
  <c r="D148" i="3"/>
  <c r="G148" i="3"/>
  <c r="H148" i="3"/>
  <c r="I148" i="3"/>
  <c r="M148" i="3"/>
  <c r="R148" i="3"/>
  <c r="W148" i="3"/>
  <c r="AB148" i="3"/>
  <c r="AG148" i="3"/>
  <c r="C149" i="3"/>
  <c r="D149" i="3"/>
  <c r="G149" i="3"/>
  <c r="H149" i="3"/>
  <c r="I149" i="3"/>
  <c r="M149" i="3"/>
  <c r="R149" i="3"/>
  <c r="W149" i="3"/>
  <c r="AB149" i="3"/>
  <c r="AG149" i="3"/>
  <c r="C150" i="3"/>
  <c r="D150" i="3"/>
  <c r="G150" i="3"/>
  <c r="H150" i="3"/>
  <c r="I150" i="3"/>
  <c r="M150" i="3"/>
  <c r="R150" i="3"/>
  <c r="W150" i="3"/>
  <c r="AB150" i="3"/>
  <c r="AG150" i="3"/>
  <c r="C151" i="3"/>
  <c r="D151" i="3"/>
  <c r="G151" i="3"/>
  <c r="H151" i="3"/>
  <c r="I151" i="3"/>
  <c r="M151" i="3"/>
  <c r="R151" i="3"/>
  <c r="W151" i="3"/>
  <c r="AB151" i="3"/>
  <c r="AG151" i="3"/>
  <c r="D152" i="3"/>
  <c r="G152" i="3"/>
  <c r="H152" i="3"/>
  <c r="I152" i="3"/>
  <c r="M152" i="3"/>
  <c r="R152" i="3"/>
  <c r="W152" i="3"/>
  <c r="AB152" i="3"/>
  <c r="AG152" i="3"/>
  <c r="D153" i="3"/>
  <c r="G153" i="3"/>
  <c r="H153" i="3"/>
  <c r="I153" i="3"/>
  <c r="M153" i="3"/>
  <c r="R153" i="3"/>
  <c r="W153" i="3"/>
  <c r="AB153" i="3"/>
  <c r="AG153" i="3"/>
  <c r="D154" i="3"/>
  <c r="G154" i="3"/>
  <c r="H154" i="3"/>
  <c r="I154" i="3"/>
  <c r="M154" i="3"/>
  <c r="R154" i="3"/>
  <c r="W154" i="3"/>
  <c r="AB154" i="3"/>
  <c r="AG154" i="3"/>
  <c r="C155" i="3"/>
  <c r="D155" i="3"/>
  <c r="G155" i="3"/>
  <c r="H155" i="3"/>
  <c r="I155" i="3"/>
  <c r="M155" i="3"/>
  <c r="R155" i="3"/>
  <c r="W155" i="3"/>
  <c r="AB155" i="3"/>
  <c r="AG155" i="3"/>
  <c r="C156" i="3"/>
  <c r="D156" i="3"/>
  <c r="G156" i="3"/>
  <c r="H156" i="3"/>
  <c r="I156" i="3"/>
  <c r="M156" i="3"/>
  <c r="R156" i="3"/>
  <c r="W156" i="3"/>
  <c r="AB156" i="3"/>
  <c r="AG156" i="3"/>
  <c r="C157" i="3"/>
  <c r="D157" i="3"/>
  <c r="G157" i="3"/>
  <c r="H157" i="3"/>
  <c r="I157" i="3"/>
  <c r="M157" i="3"/>
  <c r="R157" i="3"/>
  <c r="W157" i="3"/>
  <c r="AB157" i="3"/>
  <c r="AG157" i="3"/>
  <c r="C158" i="3"/>
  <c r="D158" i="3"/>
  <c r="G158" i="3"/>
  <c r="H158" i="3"/>
  <c r="I158" i="3"/>
  <c r="M158" i="3"/>
  <c r="R158" i="3"/>
  <c r="W158" i="3"/>
  <c r="AB158" i="3"/>
  <c r="AG158" i="3"/>
  <c r="C159" i="3"/>
  <c r="D159" i="3"/>
  <c r="H159" i="3"/>
  <c r="I159" i="3"/>
  <c r="M159" i="3"/>
  <c r="R159" i="3"/>
  <c r="W159" i="3"/>
  <c r="AB159" i="3"/>
  <c r="AG159" i="3"/>
  <c r="C160" i="3"/>
  <c r="D160" i="3"/>
  <c r="H160" i="3"/>
  <c r="I160" i="3"/>
  <c r="M160" i="3"/>
  <c r="R160" i="3"/>
  <c r="W160" i="3"/>
  <c r="AB160" i="3"/>
  <c r="AG160" i="3"/>
  <c r="C161" i="3"/>
  <c r="D161" i="3"/>
  <c r="H161" i="3"/>
  <c r="I161" i="3"/>
  <c r="M161" i="3"/>
  <c r="R161" i="3"/>
  <c r="W161" i="3"/>
  <c r="AB161" i="3"/>
  <c r="AG161" i="3"/>
  <c r="C162" i="3"/>
  <c r="D162" i="3"/>
  <c r="H162" i="3"/>
  <c r="I162" i="3"/>
  <c r="M162" i="3"/>
  <c r="R162" i="3"/>
  <c r="W162" i="3"/>
  <c r="AB162" i="3"/>
  <c r="AG162" i="3"/>
  <c r="C163" i="3"/>
  <c r="D163" i="3"/>
  <c r="H163" i="3"/>
  <c r="I163" i="3"/>
  <c r="M163" i="3"/>
  <c r="R163" i="3"/>
  <c r="W163" i="3"/>
  <c r="AB163" i="3"/>
  <c r="AG163" i="3"/>
  <c r="C164" i="3"/>
  <c r="D164" i="3"/>
  <c r="G164" i="3"/>
  <c r="H164" i="3"/>
  <c r="I164" i="3"/>
  <c r="M164" i="3"/>
  <c r="R164" i="3"/>
  <c r="W164" i="3"/>
  <c r="AB164" i="3"/>
  <c r="AG164" i="3"/>
  <c r="C165" i="3"/>
  <c r="D165" i="3"/>
  <c r="G165" i="3"/>
  <c r="H165" i="3"/>
  <c r="I165" i="3"/>
  <c r="M165" i="3"/>
  <c r="R165" i="3"/>
  <c r="W165" i="3"/>
  <c r="AB165" i="3"/>
  <c r="AG165" i="3"/>
  <c r="C166" i="3"/>
  <c r="D166" i="3"/>
  <c r="G166" i="3"/>
  <c r="H166" i="3"/>
  <c r="I166" i="3"/>
  <c r="M166" i="3"/>
  <c r="R166" i="3"/>
  <c r="W166" i="3"/>
  <c r="AB166" i="3"/>
  <c r="AG166" i="3"/>
  <c r="C167" i="3"/>
  <c r="D167" i="3"/>
  <c r="G167" i="3"/>
  <c r="H167" i="3"/>
  <c r="I167" i="3"/>
  <c r="M167" i="3"/>
  <c r="R167" i="3"/>
  <c r="W167" i="3"/>
  <c r="AB167" i="3"/>
  <c r="AG167" i="3"/>
  <c r="C168" i="3"/>
  <c r="D168" i="3"/>
  <c r="G168" i="3"/>
  <c r="H168" i="3"/>
  <c r="I168" i="3"/>
  <c r="M168" i="3"/>
  <c r="R168" i="3"/>
  <c r="W168" i="3"/>
  <c r="AB168" i="3"/>
  <c r="AG168" i="3"/>
  <c r="C169" i="3"/>
  <c r="D169" i="3"/>
  <c r="G169" i="3"/>
  <c r="I169" i="3"/>
  <c r="M169" i="3"/>
  <c r="R169" i="3"/>
  <c r="W169" i="3"/>
  <c r="AB169" i="3"/>
  <c r="AG169" i="3"/>
  <c r="C170" i="3"/>
  <c r="D170" i="3"/>
  <c r="G170" i="3"/>
  <c r="I170" i="3"/>
  <c r="M170" i="3"/>
  <c r="R170" i="3"/>
  <c r="W170" i="3"/>
  <c r="AB170" i="3"/>
  <c r="AG170" i="3"/>
  <c r="C171" i="3"/>
  <c r="D171" i="3"/>
  <c r="G171" i="3"/>
  <c r="I171" i="3"/>
  <c r="M171" i="3"/>
  <c r="R171" i="3"/>
  <c r="W171" i="3"/>
  <c r="AB171" i="3"/>
  <c r="AG171" i="3"/>
  <c r="C172" i="3"/>
  <c r="D172" i="3"/>
  <c r="G172" i="3"/>
  <c r="I172" i="3"/>
  <c r="M172" i="3"/>
  <c r="R172" i="3"/>
  <c r="W172" i="3"/>
  <c r="AB172" i="3"/>
  <c r="AG172" i="3"/>
  <c r="C173" i="3"/>
  <c r="D173" i="3"/>
  <c r="G173" i="3"/>
  <c r="H173" i="3"/>
  <c r="I173" i="3"/>
  <c r="M173" i="3"/>
  <c r="R173" i="3"/>
  <c r="W173" i="3"/>
  <c r="AB173" i="3"/>
  <c r="AG173" i="3"/>
  <c r="C174" i="3"/>
  <c r="D174" i="3"/>
  <c r="G174" i="3"/>
  <c r="H174" i="3"/>
  <c r="I174" i="3"/>
  <c r="M174" i="3"/>
  <c r="R174" i="3"/>
  <c r="W174" i="3"/>
  <c r="AB174" i="3"/>
  <c r="AG174" i="3"/>
  <c r="C175" i="3"/>
  <c r="D175" i="3"/>
  <c r="G175" i="3"/>
  <c r="H175" i="3"/>
  <c r="I175" i="3"/>
  <c r="M175" i="3"/>
  <c r="R175" i="3"/>
  <c r="W175" i="3"/>
  <c r="AB175" i="3"/>
  <c r="AG175" i="3"/>
  <c r="C176" i="3"/>
  <c r="D176" i="3"/>
  <c r="G176" i="3"/>
  <c r="H176" i="3"/>
  <c r="I176" i="3"/>
  <c r="M176" i="3"/>
  <c r="R176" i="3"/>
  <c r="W176" i="3"/>
  <c r="AB176" i="3"/>
  <c r="AG176" i="3"/>
  <c r="C177" i="3"/>
  <c r="D177" i="3"/>
  <c r="G177" i="3"/>
  <c r="H177" i="3"/>
  <c r="I177" i="3"/>
  <c r="M177" i="3"/>
  <c r="R177" i="3"/>
  <c r="W177" i="3"/>
  <c r="AB177" i="3"/>
  <c r="AG177" i="3"/>
  <c r="C178" i="3"/>
  <c r="D178" i="3"/>
  <c r="G178" i="3"/>
  <c r="H178" i="3"/>
  <c r="I178" i="3"/>
  <c r="M178" i="3"/>
  <c r="R178" i="3"/>
  <c r="W178" i="3"/>
  <c r="AB178" i="3"/>
  <c r="AG178" i="3"/>
  <c r="C179" i="3"/>
  <c r="D179" i="3"/>
  <c r="G179" i="3"/>
  <c r="H179" i="3"/>
  <c r="I179" i="3"/>
  <c r="M179" i="3"/>
  <c r="R179" i="3"/>
  <c r="W179" i="3"/>
  <c r="AB179" i="3"/>
  <c r="AG179" i="3"/>
  <c r="C180" i="3"/>
  <c r="D180" i="3"/>
  <c r="G180" i="3"/>
  <c r="H180" i="3"/>
  <c r="I180" i="3"/>
  <c r="M180" i="3"/>
  <c r="R180" i="3"/>
  <c r="W180" i="3"/>
  <c r="AB180" i="3"/>
  <c r="AG180" i="3"/>
  <c r="C181" i="3"/>
  <c r="D181" i="3"/>
  <c r="G181" i="3"/>
  <c r="H181" i="3"/>
  <c r="I181" i="3"/>
  <c r="M181" i="3"/>
  <c r="R181" i="3"/>
  <c r="W181" i="3"/>
  <c r="AB181" i="3"/>
  <c r="AG181" i="3"/>
  <c r="C182" i="3"/>
  <c r="D182" i="3"/>
  <c r="G182" i="3"/>
  <c r="H182" i="3"/>
  <c r="I182" i="3"/>
  <c r="M182" i="3"/>
  <c r="R182" i="3"/>
  <c r="W182" i="3"/>
  <c r="AB182" i="3"/>
  <c r="AG182" i="3"/>
  <c r="C183" i="3"/>
  <c r="D183" i="3"/>
  <c r="G183" i="3"/>
  <c r="H183" i="3"/>
  <c r="I183" i="3"/>
  <c r="M183" i="3"/>
  <c r="R183" i="3"/>
  <c r="W183" i="3"/>
  <c r="AB183" i="3"/>
  <c r="AG183" i="3"/>
  <c r="C184" i="3"/>
  <c r="D184" i="3"/>
  <c r="G184" i="3"/>
  <c r="H184" i="3"/>
  <c r="I184" i="3"/>
  <c r="M184" i="3"/>
  <c r="R184" i="3"/>
  <c r="W184" i="3"/>
  <c r="AB184" i="3"/>
  <c r="AG184" i="3"/>
  <c r="C185" i="3"/>
  <c r="D185" i="3"/>
  <c r="G185" i="3"/>
  <c r="H185" i="3"/>
  <c r="I185" i="3"/>
  <c r="M185" i="3"/>
  <c r="R185" i="3"/>
  <c r="W185" i="3"/>
  <c r="AB185" i="3"/>
  <c r="AG185" i="3"/>
  <c r="C186" i="3"/>
  <c r="D186" i="3"/>
  <c r="G186" i="3"/>
  <c r="H186" i="3"/>
  <c r="I186" i="3"/>
  <c r="M186" i="3"/>
  <c r="R186" i="3"/>
  <c r="W186" i="3"/>
  <c r="AB186" i="3"/>
  <c r="AG186" i="3"/>
  <c r="C187" i="3"/>
  <c r="D187" i="3"/>
  <c r="G187" i="3"/>
  <c r="H187" i="3"/>
  <c r="I187" i="3"/>
  <c r="M187" i="3"/>
  <c r="R187" i="3"/>
  <c r="W187" i="3"/>
  <c r="AB187" i="3"/>
  <c r="AG187" i="3"/>
  <c r="C188" i="3"/>
  <c r="D188" i="3"/>
  <c r="G188" i="3"/>
  <c r="H188" i="3"/>
  <c r="I188" i="3"/>
  <c r="M188" i="3"/>
  <c r="R188" i="3"/>
  <c r="W188" i="3"/>
  <c r="AB188" i="3"/>
  <c r="AG188" i="3"/>
  <c r="C189" i="3"/>
  <c r="D189" i="3"/>
  <c r="G189" i="3"/>
  <c r="H189" i="3"/>
  <c r="I189" i="3"/>
  <c r="M189" i="3"/>
  <c r="R189" i="3"/>
  <c r="W189" i="3"/>
  <c r="AB189" i="3"/>
  <c r="AG189" i="3"/>
  <c r="C190" i="3"/>
  <c r="D190" i="3"/>
  <c r="G190" i="3"/>
  <c r="H190" i="3"/>
  <c r="I190" i="3"/>
  <c r="M190" i="3"/>
  <c r="R190" i="3"/>
  <c r="W190" i="3"/>
  <c r="AB190" i="3"/>
  <c r="AG190" i="3"/>
  <c r="C191" i="3"/>
  <c r="D191" i="3"/>
  <c r="G191" i="3"/>
  <c r="H191" i="3"/>
  <c r="I191" i="3"/>
  <c r="M191" i="3"/>
  <c r="R191" i="3"/>
  <c r="W191" i="3"/>
  <c r="AB191" i="3"/>
  <c r="AG191" i="3"/>
  <c r="C192" i="3"/>
  <c r="D192" i="3"/>
  <c r="G192" i="3"/>
  <c r="H192" i="3"/>
  <c r="I192" i="3"/>
  <c r="M192" i="3"/>
  <c r="R192" i="3"/>
  <c r="W192" i="3"/>
  <c r="AB192" i="3"/>
  <c r="AG192" i="3"/>
  <c r="C193" i="3"/>
  <c r="D193" i="3"/>
  <c r="G193" i="3"/>
  <c r="H193" i="3"/>
  <c r="I193" i="3"/>
  <c r="M193" i="3"/>
  <c r="R193" i="3"/>
  <c r="W193" i="3"/>
  <c r="AB193" i="3"/>
  <c r="AG193" i="3"/>
  <c r="C194" i="3"/>
  <c r="D194" i="3"/>
  <c r="G194" i="3"/>
  <c r="H194" i="3"/>
  <c r="I194" i="3"/>
  <c r="M194" i="3"/>
  <c r="R194" i="3"/>
  <c r="W194" i="3"/>
  <c r="AB194" i="3"/>
  <c r="AG194" i="3"/>
  <c r="C195" i="3"/>
  <c r="D195" i="3"/>
  <c r="G195" i="3"/>
  <c r="H195" i="3"/>
  <c r="I195" i="3"/>
  <c r="M195" i="3"/>
  <c r="R195" i="3"/>
  <c r="W195" i="3"/>
  <c r="AB195" i="3"/>
  <c r="AG195" i="3"/>
  <c r="C196" i="3"/>
  <c r="D196" i="3"/>
  <c r="G196" i="3"/>
  <c r="H196" i="3"/>
  <c r="I196" i="3"/>
  <c r="M196" i="3"/>
  <c r="R196" i="3"/>
  <c r="W196" i="3"/>
  <c r="AB196" i="3"/>
  <c r="AG196" i="3"/>
  <c r="C197" i="3"/>
  <c r="D197" i="3"/>
  <c r="G197" i="3"/>
  <c r="H197" i="3"/>
  <c r="I197" i="3"/>
  <c r="M197" i="3"/>
  <c r="R197" i="3"/>
  <c r="W197" i="3"/>
  <c r="AB197" i="3"/>
  <c r="AG197" i="3"/>
  <c r="C198" i="3"/>
  <c r="D198" i="3"/>
  <c r="G198" i="3"/>
  <c r="H198" i="3"/>
  <c r="I198" i="3"/>
  <c r="M198" i="3"/>
  <c r="R198" i="3"/>
  <c r="W198" i="3"/>
  <c r="AB198" i="3"/>
  <c r="AG198" i="3"/>
  <c r="C199" i="3"/>
  <c r="D199" i="3"/>
  <c r="G199" i="3"/>
  <c r="H199" i="3"/>
  <c r="I199" i="3"/>
  <c r="M199" i="3"/>
  <c r="R199" i="3"/>
  <c r="W199" i="3"/>
  <c r="AB199" i="3"/>
  <c r="AG199" i="3"/>
  <c r="C200" i="3"/>
  <c r="D200" i="3"/>
  <c r="G200" i="3"/>
  <c r="H200" i="3"/>
  <c r="I200" i="3"/>
  <c r="M200" i="3"/>
  <c r="R200" i="3"/>
  <c r="W200" i="3"/>
  <c r="AB200" i="3"/>
  <c r="AG200" i="3"/>
  <c r="C201" i="3"/>
  <c r="D201" i="3"/>
  <c r="G201" i="3"/>
  <c r="H201" i="3"/>
  <c r="I201" i="3"/>
  <c r="M201" i="3"/>
  <c r="R201" i="3"/>
  <c r="W201" i="3"/>
  <c r="AB201" i="3"/>
  <c r="AG201" i="3"/>
  <c r="C202" i="3"/>
  <c r="D202" i="3"/>
  <c r="G202" i="3"/>
  <c r="H202" i="3"/>
  <c r="I202" i="3"/>
  <c r="M202" i="3"/>
  <c r="R202" i="3"/>
  <c r="W202" i="3"/>
  <c r="AB202" i="3"/>
  <c r="AG202" i="3"/>
  <c r="C203" i="3"/>
  <c r="D203" i="3"/>
  <c r="G203" i="3"/>
  <c r="H203" i="3"/>
  <c r="I203" i="3"/>
  <c r="M203" i="3"/>
  <c r="R203" i="3"/>
  <c r="W203" i="3"/>
  <c r="AB203" i="3"/>
  <c r="AG203" i="3"/>
  <c r="C204" i="3"/>
  <c r="D204" i="3"/>
  <c r="G204" i="3"/>
  <c r="H204" i="3"/>
  <c r="I204" i="3"/>
  <c r="M204" i="3"/>
  <c r="R204" i="3"/>
  <c r="W204" i="3"/>
  <c r="AB204" i="3"/>
  <c r="AG204" i="3"/>
  <c r="C205" i="3"/>
  <c r="D205" i="3"/>
  <c r="G205" i="3"/>
  <c r="H205" i="3"/>
  <c r="I205" i="3"/>
  <c r="M205" i="3"/>
  <c r="R205" i="3"/>
  <c r="W205" i="3"/>
  <c r="AB205" i="3"/>
  <c r="AG205" i="3"/>
  <c r="C206" i="3"/>
  <c r="D206" i="3"/>
  <c r="G206" i="3"/>
  <c r="H206" i="3"/>
  <c r="I206" i="3"/>
  <c r="M206" i="3"/>
  <c r="R206" i="3"/>
  <c r="W206" i="3"/>
  <c r="AB206" i="3"/>
  <c r="AG206" i="3"/>
  <c r="C207" i="3"/>
  <c r="D207" i="3"/>
  <c r="G207" i="3"/>
  <c r="H207" i="3"/>
  <c r="I207" i="3"/>
  <c r="M207" i="3"/>
  <c r="R207" i="3"/>
  <c r="W207" i="3"/>
  <c r="AB207" i="3"/>
  <c r="AG207" i="3"/>
  <c r="C208" i="3"/>
  <c r="D208" i="3"/>
  <c r="G208" i="3"/>
  <c r="H208" i="3"/>
  <c r="I208" i="3"/>
  <c r="M208" i="3"/>
  <c r="R208" i="3"/>
  <c r="W208" i="3"/>
  <c r="AB208" i="3"/>
  <c r="AG208" i="3"/>
  <c r="C209" i="3"/>
  <c r="D209" i="3"/>
  <c r="G209" i="3"/>
  <c r="H209" i="3"/>
  <c r="I209" i="3"/>
  <c r="M209" i="3"/>
  <c r="R209" i="3"/>
  <c r="W209" i="3"/>
  <c r="AB209" i="3"/>
  <c r="AG209" i="3"/>
  <c r="C210" i="3"/>
  <c r="D210" i="3"/>
  <c r="G210" i="3"/>
  <c r="H210" i="3"/>
  <c r="I210" i="3"/>
  <c r="M210" i="3"/>
  <c r="R210" i="3"/>
  <c r="W210" i="3"/>
  <c r="AB210" i="3"/>
  <c r="AG210" i="3"/>
  <c r="C211" i="3"/>
  <c r="D211" i="3"/>
  <c r="G211" i="3"/>
  <c r="H211" i="3"/>
  <c r="I211" i="3"/>
  <c r="M211" i="3"/>
  <c r="R211" i="3"/>
  <c r="W211" i="3"/>
  <c r="AB211" i="3"/>
  <c r="AG211" i="3"/>
  <c r="C212" i="3"/>
  <c r="D212" i="3"/>
  <c r="G212" i="3"/>
  <c r="H212" i="3"/>
  <c r="I212" i="3"/>
  <c r="M212" i="3"/>
  <c r="R212" i="3"/>
  <c r="W212" i="3"/>
  <c r="AB212" i="3"/>
  <c r="AG212" i="3"/>
  <c r="C213" i="3"/>
  <c r="D213" i="3"/>
  <c r="G213" i="3"/>
  <c r="H213" i="3"/>
  <c r="I213" i="3"/>
  <c r="M213" i="3"/>
  <c r="R213" i="3"/>
  <c r="W213" i="3"/>
  <c r="AB213" i="3"/>
  <c r="AG213" i="3"/>
  <c r="C214" i="3"/>
  <c r="D214" i="3"/>
  <c r="G214" i="3"/>
  <c r="H214" i="3"/>
  <c r="I214" i="3"/>
  <c r="M214" i="3"/>
  <c r="R214" i="3"/>
  <c r="W214" i="3"/>
  <c r="AB214" i="3"/>
  <c r="AG214" i="3"/>
  <c r="C215" i="3"/>
  <c r="D215" i="3"/>
  <c r="G215" i="3"/>
  <c r="H215" i="3"/>
  <c r="I215" i="3"/>
  <c r="M215" i="3"/>
  <c r="R215" i="3"/>
  <c r="W215" i="3"/>
  <c r="AB215" i="3"/>
  <c r="AG215" i="3"/>
  <c r="C216" i="3"/>
  <c r="D216" i="3"/>
  <c r="G216" i="3"/>
  <c r="H216" i="3"/>
  <c r="I216" i="3"/>
  <c r="M216" i="3"/>
  <c r="R216" i="3"/>
  <c r="W216" i="3"/>
  <c r="AB216" i="3"/>
  <c r="AG216" i="3"/>
  <c r="C217" i="3"/>
  <c r="D217" i="3"/>
  <c r="G217" i="3"/>
  <c r="H217" i="3"/>
  <c r="I217" i="3"/>
  <c r="M217" i="3"/>
  <c r="R217" i="3"/>
  <c r="W217" i="3"/>
  <c r="AB217" i="3"/>
  <c r="AG217" i="3"/>
  <c r="C218" i="3"/>
  <c r="D218" i="3"/>
  <c r="G218" i="3"/>
  <c r="H218" i="3"/>
  <c r="I218" i="3"/>
  <c r="M218" i="3"/>
  <c r="R218" i="3"/>
  <c r="W218" i="3"/>
  <c r="AB218" i="3"/>
  <c r="AG218" i="3"/>
  <c r="C219" i="3"/>
  <c r="D219" i="3"/>
  <c r="G219" i="3"/>
  <c r="H219" i="3"/>
  <c r="I219" i="3"/>
  <c r="M219" i="3"/>
  <c r="R219" i="3"/>
  <c r="W219" i="3"/>
  <c r="AB219" i="3"/>
  <c r="AG219" i="3"/>
  <c r="C220" i="3"/>
  <c r="D220" i="3"/>
  <c r="G220" i="3"/>
  <c r="H220" i="3"/>
  <c r="I220" i="3"/>
  <c r="M220" i="3"/>
  <c r="R220" i="3"/>
  <c r="W220" i="3"/>
  <c r="AB220" i="3"/>
  <c r="AG220" i="3"/>
  <c r="C221" i="3"/>
  <c r="D221" i="3"/>
  <c r="G221" i="3"/>
  <c r="H221" i="3"/>
  <c r="I221" i="3"/>
  <c r="M221" i="3"/>
  <c r="R221" i="3"/>
  <c r="W221" i="3"/>
  <c r="AB221" i="3"/>
  <c r="AG221" i="3"/>
  <c r="C222" i="3"/>
  <c r="D222" i="3"/>
  <c r="G222" i="3"/>
  <c r="H222" i="3"/>
  <c r="I222" i="3"/>
  <c r="M222" i="3"/>
  <c r="R222" i="3"/>
  <c r="W222" i="3"/>
  <c r="AB222" i="3"/>
  <c r="AG222" i="3"/>
  <c r="C223" i="3"/>
  <c r="D223" i="3"/>
  <c r="G223" i="3"/>
  <c r="H223" i="3"/>
  <c r="I223" i="3"/>
  <c r="M223" i="3"/>
  <c r="R223" i="3"/>
  <c r="W223" i="3"/>
  <c r="AB223" i="3"/>
  <c r="AG223" i="3"/>
  <c r="C224" i="3"/>
  <c r="D224" i="3"/>
  <c r="G224" i="3"/>
  <c r="H224" i="3"/>
  <c r="I224" i="3"/>
  <c r="M224" i="3"/>
  <c r="R224" i="3"/>
  <c r="W224" i="3"/>
  <c r="AB224" i="3"/>
  <c r="AG224" i="3"/>
  <c r="C225" i="3"/>
  <c r="D225" i="3"/>
  <c r="G225" i="3"/>
  <c r="H225" i="3"/>
  <c r="I225" i="3"/>
  <c r="M225" i="3"/>
  <c r="R225" i="3"/>
  <c r="W225" i="3"/>
  <c r="AB225" i="3"/>
  <c r="AG225" i="3"/>
  <c r="C226" i="3"/>
  <c r="D226" i="3"/>
  <c r="G226" i="3"/>
  <c r="H226" i="3"/>
  <c r="I226" i="3"/>
  <c r="M226" i="3"/>
  <c r="R226" i="3"/>
  <c r="W226" i="3"/>
  <c r="AB226" i="3"/>
  <c r="AG226" i="3"/>
  <c r="C227" i="3"/>
  <c r="D227" i="3"/>
  <c r="G227" i="3"/>
  <c r="H227" i="3"/>
  <c r="I227" i="3"/>
  <c r="M227" i="3"/>
  <c r="R227" i="3"/>
  <c r="W227" i="3"/>
  <c r="AB227" i="3"/>
  <c r="AG227" i="3"/>
  <c r="C228" i="3"/>
  <c r="D228" i="3"/>
  <c r="G228" i="3"/>
  <c r="H228" i="3"/>
  <c r="I228" i="3"/>
  <c r="M228" i="3"/>
  <c r="R228" i="3"/>
  <c r="W228" i="3"/>
  <c r="AB228" i="3"/>
  <c r="AG228" i="3"/>
  <c r="C229" i="3"/>
  <c r="D229" i="3"/>
  <c r="G229" i="3"/>
  <c r="H229" i="3"/>
  <c r="I229" i="3"/>
  <c r="M229" i="3"/>
  <c r="R229" i="3"/>
  <c r="W229" i="3"/>
  <c r="AB229" i="3"/>
  <c r="AG229" i="3"/>
  <c r="C230" i="3"/>
  <c r="D230" i="3"/>
  <c r="G230" i="3"/>
  <c r="H230" i="3"/>
  <c r="I230" i="3"/>
  <c r="M230" i="3"/>
  <c r="R230" i="3"/>
  <c r="W230" i="3"/>
  <c r="AB230" i="3"/>
  <c r="AG230" i="3"/>
  <c r="C231" i="3"/>
  <c r="D231" i="3"/>
  <c r="G231" i="3"/>
  <c r="H231" i="3"/>
  <c r="I231" i="3"/>
  <c r="M231" i="3"/>
  <c r="R231" i="3"/>
  <c r="W231" i="3"/>
  <c r="AB231" i="3"/>
  <c r="AG231" i="3"/>
  <c r="C232" i="3"/>
  <c r="D232" i="3"/>
  <c r="G232" i="3"/>
  <c r="H232" i="3"/>
  <c r="I232" i="3"/>
  <c r="M232" i="3"/>
  <c r="R232" i="3"/>
  <c r="W232" i="3"/>
  <c r="AB232" i="3"/>
  <c r="AG232" i="3"/>
  <c r="C233" i="3"/>
  <c r="D233" i="3"/>
  <c r="G233" i="3"/>
  <c r="H233" i="3"/>
  <c r="I233" i="3"/>
  <c r="M233" i="3"/>
  <c r="R233" i="3"/>
  <c r="W233" i="3"/>
  <c r="AB233" i="3"/>
  <c r="AG233" i="3"/>
  <c r="C234" i="3"/>
  <c r="D234" i="3"/>
  <c r="G234" i="3"/>
  <c r="H234" i="3"/>
  <c r="I234" i="3"/>
  <c r="M234" i="3"/>
  <c r="R234" i="3"/>
  <c r="W234" i="3"/>
  <c r="AB234" i="3"/>
  <c r="AG234" i="3"/>
  <c r="C235" i="3"/>
  <c r="D235" i="3"/>
  <c r="G235" i="3"/>
  <c r="H235" i="3"/>
  <c r="I235" i="3"/>
  <c r="M235" i="3"/>
  <c r="R235" i="3"/>
  <c r="W235" i="3"/>
  <c r="AB235" i="3"/>
  <c r="AG235" i="3"/>
  <c r="C236" i="3"/>
  <c r="D236" i="3"/>
  <c r="G236" i="3"/>
  <c r="H236" i="3"/>
  <c r="I236" i="3"/>
  <c r="M236" i="3"/>
  <c r="R236" i="3"/>
  <c r="W236" i="3"/>
  <c r="AB236" i="3"/>
  <c r="AG236" i="3"/>
  <c r="C237" i="3"/>
  <c r="D237" i="3"/>
  <c r="G237" i="3"/>
  <c r="H237" i="3"/>
  <c r="I237" i="3"/>
  <c r="M237" i="3"/>
  <c r="R237" i="3"/>
  <c r="W237" i="3"/>
  <c r="AB237" i="3"/>
  <c r="AG237" i="3"/>
  <c r="C238" i="3"/>
  <c r="D238" i="3"/>
  <c r="G238" i="3"/>
  <c r="H238" i="3"/>
  <c r="I238" i="3"/>
  <c r="M238" i="3"/>
  <c r="R238" i="3"/>
  <c r="W238" i="3"/>
  <c r="AB238" i="3"/>
  <c r="AG238" i="3"/>
  <c r="C239" i="3"/>
  <c r="D239" i="3"/>
  <c r="G239" i="3"/>
  <c r="H239" i="3"/>
  <c r="I239" i="3"/>
  <c r="M239" i="3"/>
  <c r="R239" i="3"/>
  <c r="W239" i="3"/>
  <c r="AB239" i="3"/>
  <c r="AG239" i="3"/>
  <c r="C240" i="3"/>
  <c r="D240" i="3"/>
  <c r="G240" i="3"/>
  <c r="H240" i="3"/>
  <c r="I240" i="3"/>
  <c r="M240" i="3"/>
  <c r="R240" i="3"/>
  <c r="W240" i="3"/>
  <c r="AB240" i="3"/>
  <c r="AG240" i="3"/>
  <c r="C241" i="3"/>
  <c r="D241" i="3"/>
  <c r="G241" i="3"/>
  <c r="H241" i="3"/>
  <c r="I241" i="3"/>
  <c r="M241" i="3"/>
  <c r="R241" i="3"/>
  <c r="W241" i="3"/>
  <c r="AB241" i="3"/>
  <c r="AG241" i="3"/>
  <c r="C242" i="3"/>
  <c r="D242" i="3"/>
  <c r="G242" i="3"/>
  <c r="H242" i="3"/>
  <c r="I242" i="3"/>
  <c r="M242" i="3"/>
  <c r="R242" i="3"/>
  <c r="W242" i="3"/>
  <c r="AB242" i="3"/>
  <c r="AG242" i="3"/>
  <c r="C243" i="3"/>
  <c r="D243" i="3"/>
  <c r="G243" i="3"/>
  <c r="H243" i="3"/>
  <c r="I243" i="3"/>
  <c r="M243" i="3"/>
  <c r="R243" i="3"/>
  <c r="W243" i="3"/>
  <c r="AB243" i="3"/>
  <c r="AG243" i="3"/>
  <c r="C244" i="3"/>
  <c r="D244" i="3"/>
  <c r="G244" i="3"/>
  <c r="H244" i="3"/>
  <c r="I244" i="3"/>
  <c r="M244" i="3"/>
  <c r="R244" i="3"/>
  <c r="W244" i="3"/>
  <c r="AB244" i="3"/>
  <c r="AG244" i="3"/>
  <c r="C245" i="3"/>
  <c r="D245" i="3"/>
  <c r="G245" i="3"/>
  <c r="H245" i="3"/>
  <c r="I245" i="3"/>
  <c r="M245" i="3"/>
  <c r="R245" i="3"/>
  <c r="W245" i="3"/>
  <c r="AB245" i="3"/>
  <c r="AG245" i="3"/>
  <c r="C246" i="3"/>
  <c r="D246" i="3"/>
  <c r="G246" i="3"/>
  <c r="H246" i="3"/>
  <c r="I246" i="3"/>
  <c r="M246" i="3"/>
  <c r="R246" i="3"/>
  <c r="W246" i="3"/>
  <c r="AB246" i="3"/>
  <c r="AG246" i="3"/>
  <c r="C247" i="3"/>
  <c r="D247" i="3"/>
  <c r="G247" i="3"/>
  <c r="H247" i="3"/>
  <c r="I247" i="3"/>
  <c r="M247" i="3"/>
  <c r="R247" i="3"/>
  <c r="W247" i="3"/>
  <c r="AB247" i="3"/>
  <c r="AG247" i="3"/>
  <c r="C248" i="3"/>
  <c r="D248" i="3"/>
  <c r="G248" i="3"/>
  <c r="H248" i="3"/>
  <c r="I248" i="3"/>
  <c r="M248" i="3"/>
  <c r="R248" i="3"/>
  <c r="W248" i="3"/>
  <c r="AB248" i="3"/>
  <c r="AG248" i="3"/>
  <c r="C249" i="3"/>
  <c r="D249" i="3"/>
  <c r="G249" i="3"/>
  <c r="H249" i="3"/>
  <c r="I249" i="3"/>
  <c r="M249" i="3"/>
  <c r="R249" i="3"/>
  <c r="W249" i="3"/>
  <c r="AB249" i="3"/>
  <c r="AG249" i="3"/>
  <c r="C250" i="3"/>
  <c r="D250" i="3"/>
  <c r="G250" i="3"/>
  <c r="H250" i="3"/>
  <c r="I250" i="3"/>
  <c r="M250" i="3"/>
  <c r="R250" i="3"/>
  <c r="W250" i="3"/>
  <c r="AB250" i="3"/>
  <c r="AG250" i="3"/>
  <c r="C251" i="3"/>
  <c r="D251" i="3"/>
  <c r="G251" i="3"/>
  <c r="H251" i="3"/>
  <c r="I251" i="3"/>
  <c r="M251" i="3"/>
  <c r="R251" i="3"/>
  <c r="W251" i="3"/>
  <c r="AB251" i="3"/>
  <c r="AG251" i="3"/>
  <c r="C252" i="3"/>
  <c r="D252" i="3"/>
  <c r="G252" i="3"/>
  <c r="H252" i="3"/>
  <c r="I252" i="3"/>
  <c r="M252" i="3"/>
  <c r="R252" i="3"/>
  <c r="W252" i="3"/>
  <c r="AB252" i="3"/>
  <c r="AG252" i="3"/>
  <c r="C253" i="3"/>
  <c r="D253" i="3"/>
  <c r="G253" i="3"/>
  <c r="H253" i="3"/>
  <c r="I253" i="3"/>
  <c r="M253" i="3"/>
  <c r="R253" i="3"/>
  <c r="W253" i="3"/>
  <c r="AB253" i="3"/>
  <c r="AG253" i="3"/>
  <c r="C254" i="3"/>
  <c r="D254" i="3"/>
  <c r="G254" i="3"/>
  <c r="H254" i="3"/>
  <c r="I254" i="3"/>
  <c r="M254" i="3"/>
  <c r="R254" i="3"/>
  <c r="W254" i="3"/>
  <c r="AB254" i="3"/>
  <c r="AG254" i="3"/>
  <c r="C255" i="3"/>
  <c r="D255" i="3"/>
  <c r="G255" i="3"/>
  <c r="H255" i="3"/>
  <c r="I255" i="3"/>
  <c r="M255" i="3"/>
  <c r="R255" i="3"/>
  <c r="W255" i="3"/>
  <c r="AB255" i="3"/>
  <c r="AG255" i="3"/>
  <c r="C256" i="3"/>
  <c r="D256" i="3"/>
  <c r="G256" i="3"/>
  <c r="H256" i="3"/>
  <c r="I256" i="3"/>
  <c r="M256" i="3"/>
  <c r="R256" i="3"/>
  <c r="W256" i="3"/>
  <c r="AB256" i="3"/>
  <c r="AG256" i="3"/>
  <c r="C257" i="3"/>
  <c r="D257" i="3"/>
  <c r="G257" i="3"/>
  <c r="H257" i="3"/>
  <c r="I257" i="3"/>
  <c r="M257" i="3"/>
  <c r="R257" i="3"/>
  <c r="W257" i="3"/>
  <c r="AB257" i="3"/>
  <c r="AG257" i="3"/>
  <c r="C258" i="3"/>
  <c r="D258" i="3"/>
  <c r="G258" i="3"/>
  <c r="H258" i="3"/>
  <c r="I258" i="3"/>
  <c r="M258" i="3"/>
  <c r="R258" i="3"/>
  <c r="W258" i="3"/>
  <c r="AB258" i="3"/>
  <c r="AG258" i="3"/>
  <c r="C259" i="3"/>
  <c r="D259" i="3"/>
  <c r="G259" i="3"/>
  <c r="H259" i="3"/>
  <c r="I259" i="3"/>
  <c r="M259" i="3"/>
  <c r="R259" i="3"/>
  <c r="W259" i="3"/>
  <c r="AB259" i="3"/>
  <c r="AG259" i="3"/>
  <c r="C260" i="3"/>
  <c r="D260" i="3"/>
  <c r="G260" i="3"/>
  <c r="H260" i="3"/>
  <c r="I260" i="3"/>
  <c r="M260" i="3"/>
  <c r="R260" i="3"/>
  <c r="W260" i="3"/>
  <c r="AB260" i="3"/>
  <c r="AG260" i="3"/>
  <c r="C261" i="3"/>
  <c r="D261" i="3"/>
  <c r="G261" i="3"/>
  <c r="H261" i="3"/>
  <c r="I261" i="3"/>
  <c r="M261" i="3"/>
  <c r="R261" i="3"/>
  <c r="W261" i="3"/>
  <c r="AB261" i="3"/>
  <c r="AG261" i="3"/>
  <c r="C262" i="3"/>
  <c r="D262" i="3"/>
  <c r="G262" i="3"/>
  <c r="H262" i="3"/>
  <c r="I262" i="3"/>
  <c r="M262" i="3"/>
  <c r="R262" i="3"/>
  <c r="W262" i="3"/>
  <c r="AB262" i="3"/>
  <c r="AG262" i="3"/>
  <c r="C263" i="3"/>
  <c r="D263" i="3"/>
  <c r="G263" i="3"/>
  <c r="H263" i="3"/>
  <c r="I263" i="3"/>
  <c r="M263" i="3"/>
  <c r="R263" i="3"/>
  <c r="W263" i="3"/>
  <c r="AB263" i="3"/>
  <c r="AG263" i="3"/>
  <c r="C264" i="3"/>
  <c r="D264" i="3"/>
  <c r="G264" i="3"/>
  <c r="H264" i="3"/>
  <c r="I264" i="3"/>
  <c r="M264" i="3"/>
  <c r="R264" i="3"/>
  <c r="W264" i="3"/>
  <c r="AB264" i="3"/>
  <c r="AG264" i="3"/>
  <c r="C265" i="3"/>
  <c r="D265" i="3"/>
  <c r="G265" i="3"/>
  <c r="H265" i="3"/>
  <c r="I265" i="3"/>
  <c r="M265" i="3"/>
  <c r="R265" i="3"/>
  <c r="W265" i="3"/>
  <c r="AB265" i="3"/>
  <c r="AG265" i="3"/>
  <c r="C266" i="3"/>
  <c r="D266" i="3"/>
  <c r="G266" i="3"/>
  <c r="H266" i="3"/>
  <c r="I266" i="3"/>
  <c r="M266" i="3"/>
  <c r="R266" i="3"/>
  <c r="W266" i="3"/>
  <c r="AB266" i="3"/>
  <c r="AG266" i="3"/>
  <c r="C267" i="3"/>
  <c r="D267" i="3"/>
  <c r="G267" i="3"/>
  <c r="H267" i="3"/>
  <c r="I267" i="3"/>
  <c r="M267" i="3"/>
  <c r="R267" i="3"/>
  <c r="W267" i="3"/>
  <c r="AB267" i="3"/>
  <c r="AG267" i="3"/>
  <c r="C268" i="3"/>
  <c r="D268" i="3"/>
  <c r="G268" i="3"/>
  <c r="H268" i="3"/>
  <c r="I268" i="3"/>
  <c r="M268" i="3"/>
  <c r="R268" i="3"/>
  <c r="W268" i="3"/>
  <c r="AB268" i="3"/>
  <c r="AG268" i="3"/>
  <c r="C269" i="3"/>
  <c r="D269" i="3"/>
  <c r="G269" i="3"/>
  <c r="H269" i="3"/>
  <c r="I269" i="3"/>
  <c r="M269" i="3"/>
  <c r="R269" i="3"/>
  <c r="W269" i="3"/>
  <c r="AB269" i="3"/>
  <c r="AG269" i="3"/>
  <c r="C270" i="3"/>
  <c r="D270" i="3"/>
  <c r="G270" i="3"/>
  <c r="H270" i="3"/>
  <c r="I270" i="3"/>
  <c r="M270" i="3"/>
  <c r="R270" i="3"/>
  <c r="W270" i="3"/>
  <c r="AB270" i="3"/>
  <c r="AG270" i="3"/>
  <c r="C271" i="3"/>
  <c r="D271" i="3"/>
  <c r="G271" i="3"/>
  <c r="H271" i="3"/>
  <c r="I271" i="3"/>
  <c r="M271" i="3"/>
  <c r="R271" i="3"/>
  <c r="W271" i="3"/>
  <c r="AB271" i="3"/>
  <c r="AG271" i="3"/>
  <c r="C272" i="3"/>
  <c r="D272" i="3"/>
  <c r="G272" i="3"/>
  <c r="H272" i="3"/>
  <c r="I272" i="3"/>
  <c r="M272" i="3"/>
  <c r="R272" i="3"/>
  <c r="W272" i="3"/>
  <c r="AB272" i="3"/>
  <c r="AG272" i="3"/>
  <c r="C273" i="3"/>
  <c r="D273" i="3"/>
  <c r="G273" i="3"/>
  <c r="H273" i="3"/>
  <c r="I273" i="3"/>
  <c r="M273" i="3"/>
  <c r="R273" i="3"/>
  <c r="W273" i="3"/>
  <c r="AB273" i="3"/>
  <c r="AG273" i="3"/>
  <c r="C274" i="3"/>
  <c r="D274" i="3"/>
  <c r="G274" i="3"/>
  <c r="H274" i="3"/>
  <c r="I274" i="3"/>
  <c r="M274" i="3"/>
  <c r="R274" i="3"/>
  <c r="W274" i="3"/>
  <c r="AB274" i="3"/>
  <c r="AG274" i="3"/>
  <c r="C275" i="3"/>
  <c r="D275" i="3"/>
  <c r="G275" i="3"/>
  <c r="H275" i="3"/>
  <c r="I275" i="3"/>
  <c r="M275" i="3"/>
  <c r="R275" i="3"/>
  <c r="W275" i="3"/>
  <c r="AB275" i="3"/>
  <c r="AG275" i="3"/>
  <c r="C276" i="3"/>
  <c r="D276" i="3"/>
  <c r="G276" i="3"/>
  <c r="H276" i="3"/>
  <c r="I276" i="3"/>
  <c r="M276" i="3"/>
  <c r="R276" i="3"/>
  <c r="W276" i="3"/>
  <c r="AB276" i="3"/>
  <c r="AG276" i="3"/>
  <c r="C277" i="3"/>
  <c r="D277" i="3"/>
  <c r="G277" i="3"/>
  <c r="H277" i="3"/>
  <c r="I277" i="3"/>
  <c r="M277" i="3"/>
  <c r="R277" i="3"/>
  <c r="W277" i="3"/>
  <c r="AB277" i="3"/>
  <c r="AG277" i="3"/>
  <c r="C278" i="3"/>
  <c r="D278" i="3"/>
  <c r="G278" i="3"/>
  <c r="H278" i="3"/>
  <c r="I278" i="3"/>
  <c r="M278" i="3"/>
  <c r="R278" i="3"/>
  <c r="W278" i="3"/>
  <c r="AB278" i="3"/>
  <c r="AG278" i="3"/>
  <c r="C279" i="3"/>
  <c r="D279" i="3"/>
  <c r="G279" i="3"/>
  <c r="H279" i="3"/>
  <c r="I279" i="3"/>
  <c r="M279" i="3"/>
  <c r="R279" i="3"/>
  <c r="W279" i="3"/>
  <c r="AB279" i="3"/>
  <c r="AG279" i="3"/>
  <c r="C280" i="3"/>
  <c r="D280" i="3"/>
  <c r="G280" i="3"/>
  <c r="H280" i="3"/>
  <c r="I280" i="3"/>
  <c r="M280" i="3"/>
  <c r="R280" i="3"/>
  <c r="W280" i="3"/>
  <c r="AB280" i="3"/>
  <c r="AG280" i="3"/>
  <c r="C281" i="3"/>
  <c r="D281" i="3"/>
  <c r="G281" i="3"/>
  <c r="H281" i="3"/>
  <c r="I281" i="3"/>
  <c r="M281" i="3"/>
  <c r="R281" i="3"/>
  <c r="W281" i="3"/>
  <c r="AB281" i="3"/>
  <c r="AG281" i="3"/>
  <c r="C282" i="3"/>
  <c r="D282" i="3"/>
  <c r="G282" i="3"/>
  <c r="H282" i="3"/>
  <c r="I282" i="3"/>
  <c r="M282" i="3"/>
  <c r="R282" i="3"/>
  <c r="W282" i="3"/>
  <c r="AB282" i="3"/>
  <c r="AG282" i="3"/>
  <c r="C283" i="3"/>
  <c r="D283" i="3"/>
  <c r="G283" i="3"/>
  <c r="H283" i="3"/>
  <c r="I283" i="3"/>
  <c r="M283" i="3"/>
  <c r="R283" i="3"/>
  <c r="W283" i="3"/>
  <c r="AB283" i="3"/>
  <c r="AG283" i="3"/>
  <c r="C284" i="3"/>
  <c r="D284" i="3"/>
  <c r="G284" i="3"/>
  <c r="H284" i="3"/>
  <c r="I284" i="3"/>
  <c r="M284" i="3"/>
  <c r="R284" i="3"/>
  <c r="W284" i="3"/>
  <c r="AB284" i="3"/>
  <c r="AG284" i="3"/>
  <c r="C285" i="3"/>
  <c r="D285" i="3"/>
  <c r="G285" i="3"/>
  <c r="H285" i="3"/>
  <c r="I285" i="3"/>
  <c r="M285" i="3"/>
  <c r="R285" i="3"/>
  <c r="W285" i="3"/>
  <c r="AB285" i="3"/>
  <c r="AG285" i="3"/>
  <c r="C286" i="3"/>
  <c r="D286" i="3"/>
  <c r="G286" i="3"/>
  <c r="H286" i="3"/>
  <c r="I286" i="3"/>
  <c r="M286" i="3"/>
  <c r="R286" i="3"/>
  <c r="W286" i="3"/>
  <c r="AB286" i="3"/>
  <c r="AG286" i="3"/>
  <c r="C287" i="3"/>
  <c r="D287" i="3"/>
  <c r="G287" i="3"/>
  <c r="H287" i="3"/>
  <c r="I287" i="3"/>
  <c r="M287" i="3"/>
  <c r="R287" i="3"/>
  <c r="W287" i="3"/>
  <c r="AB287" i="3"/>
  <c r="AG287" i="3"/>
  <c r="C288" i="3"/>
  <c r="D288" i="3"/>
  <c r="G288" i="3"/>
  <c r="H288" i="3"/>
  <c r="I288" i="3"/>
  <c r="M288" i="3"/>
  <c r="R288" i="3"/>
  <c r="W288" i="3"/>
  <c r="AB288" i="3"/>
  <c r="AG288" i="3"/>
  <c r="C289" i="3"/>
  <c r="D289" i="3"/>
  <c r="G289" i="3"/>
  <c r="H289" i="3"/>
  <c r="I289" i="3"/>
  <c r="M289" i="3"/>
  <c r="R289" i="3"/>
  <c r="W289" i="3"/>
  <c r="AB289" i="3"/>
  <c r="AG289" i="3"/>
  <c r="C290" i="3"/>
  <c r="D290" i="3"/>
  <c r="G290" i="3"/>
  <c r="H290" i="3"/>
  <c r="I290" i="3"/>
  <c r="M290" i="3"/>
  <c r="R290" i="3"/>
  <c r="W290" i="3"/>
  <c r="AB290" i="3"/>
  <c r="AG290" i="3"/>
  <c r="C291" i="3"/>
  <c r="D291" i="3"/>
  <c r="G291" i="3"/>
  <c r="H291" i="3"/>
  <c r="I291" i="3"/>
  <c r="M291" i="3"/>
  <c r="R291" i="3"/>
  <c r="W291" i="3"/>
  <c r="AB291" i="3"/>
  <c r="AG291" i="3"/>
  <c r="C292" i="3"/>
  <c r="D292" i="3"/>
  <c r="G292" i="3"/>
  <c r="H292" i="3"/>
  <c r="I292" i="3"/>
  <c r="M292" i="3"/>
  <c r="R292" i="3"/>
  <c r="W292" i="3"/>
  <c r="AB292" i="3"/>
  <c r="AG292" i="3"/>
  <c r="C293" i="3"/>
  <c r="D293" i="3"/>
  <c r="G293" i="3"/>
  <c r="H293" i="3"/>
  <c r="I293" i="3"/>
  <c r="M293" i="3"/>
  <c r="R293" i="3"/>
  <c r="W293" i="3"/>
  <c r="AB293" i="3"/>
  <c r="AG293" i="3"/>
  <c r="C294" i="3"/>
  <c r="D294" i="3"/>
  <c r="G294" i="3"/>
  <c r="H294" i="3"/>
  <c r="I294" i="3"/>
  <c r="M294" i="3"/>
  <c r="R294" i="3"/>
  <c r="W294" i="3"/>
  <c r="AB294" i="3"/>
  <c r="AG294" i="3"/>
  <c r="C295" i="3"/>
  <c r="D295" i="3"/>
  <c r="G295" i="3"/>
  <c r="H295" i="3"/>
  <c r="I295" i="3"/>
  <c r="M295" i="3"/>
  <c r="R295" i="3"/>
  <c r="W295" i="3"/>
  <c r="AB295" i="3"/>
  <c r="AG295" i="3"/>
  <c r="C296" i="3"/>
  <c r="D296" i="3"/>
  <c r="G296" i="3"/>
  <c r="H296" i="3"/>
  <c r="I296" i="3"/>
  <c r="M296" i="3"/>
  <c r="R296" i="3"/>
  <c r="W296" i="3"/>
  <c r="AB296" i="3"/>
  <c r="AG296" i="3"/>
  <c r="C297" i="3"/>
  <c r="D297" i="3"/>
  <c r="G297" i="3"/>
  <c r="H297" i="3"/>
  <c r="I297" i="3"/>
  <c r="M297" i="3"/>
  <c r="R297" i="3"/>
  <c r="W297" i="3"/>
  <c r="AB297" i="3"/>
  <c r="AG297" i="3"/>
  <c r="C298" i="3"/>
  <c r="D298" i="3"/>
  <c r="G298" i="3"/>
  <c r="H298" i="3"/>
  <c r="I298" i="3"/>
  <c r="M298" i="3"/>
  <c r="R298" i="3"/>
  <c r="W298" i="3"/>
  <c r="AB298" i="3"/>
  <c r="AG298" i="3"/>
  <c r="C299" i="3"/>
  <c r="D299" i="3"/>
  <c r="G299" i="3"/>
  <c r="H299" i="3"/>
  <c r="I299" i="3"/>
  <c r="M299" i="3"/>
  <c r="R299" i="3"/>
  <c r="W299" i="3"/>
  <c r="AB299" i="3"/>
  <c r="AG299" i="3"/>
  <c r="C300" i="3"/>
  <c r="D300" i="3"/>
  <c r="G300" i="3"/>
  <c r="H300" i="3"/>
  <c r="I300" i="3"/>
  <c r="M300" i="3"/>
  <c r="R300" i="3"/>
  <c r="W300" i="3"/>
  <c r="AB300" i="3"/>
  <c r="AG300" i="3"/>
  <c r="C301" i="3"/>
  <c r="D301" i="3"/>
  <c r="G301" i="3"/>
  <c r="H301" i="3"/>
  <c r="I301" i="3"/>
  <c r="M301" i="3"/>
  <c r="R301" i="3"/>
  <c r="W301" i="3"/>
  <c r="AB301" i="3"/>
  <c r="AG301" i="3"/>
  <c r="C302" i="3"/>
  <c r="D302" i="3"/>
  <c r="G302" i="3"/>
  <c r="H302" i="3"/>
  <c r="I302" i="3"/>
  <c r="M302" i="3"/>
  <c r="R302" i="3"/>
  <c r="W302" i="3"/>
  <c r="AB302" i="3"/>
  <c r="AG302" i="3"/>
  <c r="C303" i="3"/>
  <c r="D303" i="3"/>
  <c r="G303" i="3"/>
  <c r="H303" i="3"/>
  <c r="I303" i="3"/>
  <c r="M303" i="3"/>
  <c r="R303" i="3"/>
  <c r="W303" i="3"/>
  <c r="AB303" i="3"/>
  <c r="AG303" i="3"/>
  <c r="C304" i="3"/>
  <c r="D304" i="3"/>
  <c r="G304" i="3"/>
  <c r="H304" i="3"/>
  <c r="I304" i="3"/>
  <c r="M304" i="3"/>
  <c r="R304" i="3"/>
  <c r="W304" i="3"/>
  <c r="AB304" i="3"/>
  <c r="AG304" i="3"/>
  <c r="C305" i="3"/>
  <c r="D305" i="3"/>
  <c r="G305" i="3"/>
  <c r="H305" i="3"/>
  <c r="I305" i="3"/>
  <c r="M305" i="3"/>
  <c r="R305" i="3"/>
  <c r="W305" i="3"/>
  <c r="AB305" i="3"/>
  <c r="AG305" i="3"/>
  <c r="C306" i="3"/>
  <c r="D306" i="3"/>
  <c r="G306" i="3"/>
  <c r="H306" i="3"/>
  <c r="I306" i="3"/>
  <c r="M306" i="3"/>
  <c r="R306" i="3"/>
  <c r="W306" i="3"/>
  <c r="AB306" i="3"/>
  <c r="AG306" i="3"/>
  <c r="C307" i="3"/>
  <c r="D307" i="3"/>
  <c r="G307" i="3"/>
  <c r="H307" i="3"/>
  <c r="I307" i="3"/>
  <c r="M307" i="3"/>
  <c r="R307" i="3"/>
  <c r="W307" i="3"/>
  <c r="AB307" i="3"/>
  <c r="AG307" i="3"/>
  <c r="C308" i="3"/>
  <c r="D308" i="3"/>
  <c r="G308" i="3"/>
  <c r="H308" i="3"/>
  <c r="I308" i="3"/>
  <c r="M308" i="3"/>
  <c r="R308" i="3"/>
  <c r="W308" i="3"/>
  <c r="AB308" i="3"/>
  <c r="AG308" i="3"/>
  <c r="C309" i="3"/>
  <c r="D309" i="3"/>
  <c r="G309" i="3"/>
  <c r="H309" i="3"/>
  <c r="I309" i="3"/>
  <c r="M309" i="3"/>
  <c r="R309" i="3"/>
  <c r="W309" i="3"/>
  <c r="AB309" i="3"/>
  <c r="AG309" i="3"/>
  <c r="C310" i="3"/>
  <c r="D310" i="3"/>
  <c r="G310" i="3"/>
  <c r="H310" i="3"/>
  <c r="I310" i="3"/>
  <c r="M310" i="3"/>
  <c r="R310" i="3"/>
  <c r="AB310" i="3"/>
  <c r="AG310" i="3"/>
  <c r="C311" i="3"/>
  <c r="D311" i="3"/>
  <c r="G311" i="3"/>
  <c r="H311" i="3"/>
  <c r="I311" i="3"/>
  <c r="M311" i="3"/>
  <c r="R311" i="3"/>
  <c r="W311" i="3"/>
  <c r="AB311" i="3"/>
  <c r="AG311" i="3"/>
  <c r="C312" i="3"/>
  <c r="D312" i="3"/>
  <c r="E312" i="3"/>
  <c r="G312" i="3"/>
  <c r="H312" i="3"/>
  <c r="I312" i="3"/>
  <c r="M312" i="3"/>
  <c r="R312" i="3"/>
  <c r="W312" i="3"/>
  <c r="AB312" i="3"/>
  <c r="AG31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L12" i="2"/>
  <c r="P12" i="2"/>
  <c r="R12" i="2"/>
  <c r="R13" i="2" s="1"/>
  <c r="R14" i="2" s="1"/>
  <c r="S12" i="2"/>
  <c r="S13" i="2" s="1"/>
  <c r="S14" i="2" s="1"/>
  <c r="S15" i="2" s="1"/>
  <c r="S16" i="2" s="1"/>
  <c r="S17" i="2" s="1"/>
  <c r="S18" i="2" s="1"/>
  <c r="S19" i="2" s="1"/>
  <c r="S20" i="2" s="1"/>
  <c r="S21" i="2" s="1"/>
  <c r="S22" i="2" s="1"/>
  <c r="S23" i="2" s="1"/>
  <c r="S24" i="2" s="1"/>
  <c r="S25" i="2" s="1"/>
  <c r="S26" i="2" s="1"/>
  <c r="S27" i="2" s="1"/>
  <c r="S28" i="2" s="1"/>
  <c r="S29" i="2" s="1"/>
  <c r="S30" i="2" s="1"/>
  <c r="S31" i="2" s="1"/>
  <c r="S32" i="2" s="1"/>
  <c r="S33" i="2" s="1"/>
  <c r="S34" i="2" s="1"/>
  <c r="S35" i="2" s="1"/>
  <c r="S36" i="2" s="1"/>
  <c r="S37" i="2" s="1"/>
  <c r="S38" i="2" s="1"/>
  <c r="S39" i="2" s="1"/>
  <c r="S40" i="2" s="1"/>
  <c r="S41" i="2" s="1"/>
  <c r="S42" i="2" s="1"/>
  <c r="S43" i="2" s="1"/>
  <c r="S44" i="2" s="1"/>
  <c r="S45" i="2" s="1"/>
  <c r="S46" i="2" s="1"/>
  <c r="S47" i="2" s="1"/>
  <c r="S48" i="2" s="1"/>
  <c r="S49" i="2" s="1"/>
  <c r="S50" i="2" s="1"/>
  <c r="S51" i="2" s="1"/>
  <c r="S52" i="2" s="1"/>
  <c r="S53" i="2" s="1"/>
  <c r="S54" i="2" s="1"/>
  <c r="S55" i="2" s="1"/>
  <c r="S56" i="2" s="1"/>
  <c r="S57" i="2" s="1"/>
  <c r="S58" i="2" s="1"/>
  <c r="S59" i="2" s="1"/>
  <c r="S60" i="2" s="1"/>
  <c r="S61" i="2" s="1"/>
  <c r="S62" i="2" s="1"/>
  <c r="S63" i="2" s="1"/>
  <c r="S64" i="2" s="1"/>
  <c r="S65" i="2" s="1"/>
  <c r="S66" i="2" s="1"/>
  <c r="S67" i="2" s="1"/>
  <c r="S68" i="2" s="1"/>
  <c r="S69" i="2" s="1"/>
  <c r="S70" i="2" s="1"/>
  <c r="S71" i="2" s="1"/>
  <c r="S72" i="2" s="1"/>
  <c r="S73" i="2" s="1"/>
  <c r="S74" i="2" s="1"/>
  <c r="S75" i="2" s="1"/>
  <c r="S76" i="2" s="1"/>
  <c r="S77" i="2" s="1"/>
  <c r="S78" i="2" s="1"/>
  <c r="S79" i="2" s="1"/>
  <c r="S80" i="2" s="1"/>
  <c r="S81" i="2" s="1"/>
  <c r="S82" i="2" s="1"/>
  <c r="S83" i="2" s="1"/>
  <c r="S84" i="2" s="1"/>
  <c r="S85" i="2" s="1"/>
  <c r="S86" i="2" s="1"/>
  <c r="S87" i="2" s="1"/>
  <c r="S88" i="2" s="1"/>
  <c r="S89" i="2" s="1"/>
  <c r="S90" i="2" s="1"/>
  <c r="S91" i="2" s="1"/>
  <c r="S92" i="2" s="1"/>
  <c r="S93" i="2" s="1"/>
  <c r="S94" i="2" s="1"/>
  <c r="S95" i="2" s="1"/>
  <c r="S96" i="2" s="1"/>
  <c r="S97" i="2" s="1"/>
  <c r="S98" i="2" s="1"/>
  <c r="S99" i="2" s="1"/>
  <c r="S100" i="2" s="1"/>
  <c r="S101" i="2" s="1"/>
  <c r="S102" i="2" s="1"/>
  <c r="S103" i="2" s="1"/>
  <c r="S104" i="2" s="1"/>
  <c r="S105" i="2" s="1"/>
  <c r="S106" i="2" s="1"/>
  <c r="S107" i="2" s="1"/>
  <c r="S108" i="2" s="1"/>
  <c r="S109" i="2" s="1"/>
  <c r="S110" i="2" s="1"/>
  <c r="S111" i="2" s="1"/>
  <c r="S112" i="2" s="1"/>
  <c r="S113" i="2" s="1"/>
  <c r="S114" i="2" s="1"/>
  <c r="S115" i="2" s="1"/>
  <c r="S116" i="2" s="1"/>
  <c r="S117" i="2" s="1"/>
  <c r="S118" i="2" s="1"/>
  <c r="S119" i="2" s="1"/>
  <c r="S120" i="2" s="1"/>
  <c r="S121" i="2" s="1"/>
  <c r="S122" i="2" s="1"/>
  <c r="S123" i="2" s="1"/>
  <c r="S124" i="2" s="1"/>
  <c r="S125" i="2" s="1"/>
  <c r="S126" i="2" s="1"/>
  <c r="S127" i="2" s="1"/>
  <c r="S128" i="2" s="1"/>
  <c r="S129" i="2" s="1"/>
  <c r="S130" i="2" s="1"/>
  <c r="S131" i="2" s="1"/>
  <c r="S132" i="2" s="1"/>
  <c r="S133" i="2" s="1"/>
  <c r="S134" i="2" s="1"/>
  <c r="S135" i="2" s="1"/>
  <c r="S136" i="2" s="1"/>
  <c r="S137" i="2" s="1"/>
  <c r="S138" i="2" s="1"/>
  <c r="S139" i="2" s="1"/>
  <c r="S140" i="2" s="1"/>
  <c r="S141" i="2" s="1"/>
  <c r="S142" i="2" s="1"/>
  <c r="S143" i="2" s="1"/>
  <c r="S144" i="2" s="1"/>
  <c r="S145" i="2" s="1"/>
  <c r="S146" i="2" s="1"/>
  <c r="S147" i="2" s="1"/>
  <c r="S148" i="2" s="1"/>
  <c r="S149" i="2" s="1"/>
  <c r="S150" i="2" s="1"/>
  <c r="S151" i="2" s="1"/>
  <c r="S152" i="2" s="1"/>
  <c r="S153" i="2" s="1"/>
  <c r="S154" i="2" s="1"/>
  <c r="S155" i="2" s="1"/>
  <c r="S156" i="2" s="1"/>
  <c r="S157" i="2" s="1"/>
  <c r="S158" i="2" s="1"/>
  <c r="S159" i="2" s="1"/>
  <c r="S160" i="2" s="1"/>
  <c r="S161" i="2" s="1"/>
  <c r="S162" i="2" s="1"/>
  <c r="S163" i="2" s="1"/>
  <c r="S164" i="2" s="1"/>
  <c r="S165" i="2" s="1"/>
  <c r="S166" i="2" s="1"/>
  <c r="S167" i="2" s="1"/>
  <c r="S168" i="2" s="1"/>
  <c r="S169" i="2" s="1"/>
  <c r="S170" i="2" s="1"/>
  <c r="S171" i="2" s="1"/>
  <c r="S172" i="2" s="1"/>
  <c r="S173" i="2" s="1"/>
  <c r="S174" i="2" s="1"/>
  <c r="S175" i="2" s="1"/>
  <c r="S176" i="2" s="1"/>
  <c r="S177" i="2" s="1"/>
  <c r="S178" i="2" s="1"/>
  <c r="S179" i="2" s="1"/>
  <c r="S180" i="2" s="1"/>
  <c r="S181" i="2" s="1"/>
  <c r="S182" i="2" s="1"/>
  <c r="S183" i="2" s="1"/>
  <c r="S184" i="2" s="1"/>
  <c r="S185" i="2" s="1"/>
  <c r="S186" i="2" s="1"/>
  <c r="S187" i="2" s="1"/>
  <c r="S188" i="2" s="1"/>
  <c r="S189" i="2" s="1"/>
  <c r="S190" i="2" s="1"/>
  <c r="S191" i="2" s="1"/>
  <c r="S192" i="2" s="1"/>
  <c r="S193" i="2" s="1"/>
  <c r="S194" i="2" s="1"/>
  <c r="S195" i="2" s="1"/>
  <c r="S196" i="2" s="1"/>
  <c r="S197" i="2" s="1"/>
  <c r="S198" i="2" s="1"/>
  <c r="S199" i="2" s="1"/>
  <c r="S200" i="2" s="1"/>
  <c r="S201" i="2" s="1"/>
  <c r="S202" i="2" s="1"/>
  <c r="S203" i="2" s="1"/>
  <c r="S204" i="2" s="1"/>
  <c r="S205" i="2" s="1"/>
  <c r="S206" i="2" s="1"/>
  <c r="S207" i="2" s="1"/>
  <c r="S208" i="2" s="1"/>
  <c r="S209" i="2" s="1"/>
  <c r="S210" i="2" s="1"/>
  <c r="S211" i="2" s="1"/>
  <c r="S212" i="2" s="1"/>
  <c r="S213" i="2" s="1"/>
  <c r="S214" i="2" s="1"/>
  <c r="S215" i="2" s="1"/>
  <c r="S216" i="2" s="1"/>
  <c r="S217" i="2" s="1"/>
  <c r="S218" i="2" s="1"/>
  <c r="S219" i="2" s="1"/>
  <c r="S220" i="2" s="1"/>
  <c r="S221" i="2" s="1"/>
  <c r="S222" i="2" s="1"/>
  <c r="S223" i="2" s="1"/>
  <c r="S224" i="2" s="1"/>
  <c r="S225" i="2" s="1"/>
  <c r="S226" i="2" s="1"/>
  <c r="S227" i="2" s="1"/>
  <c r="S228" i="2" s="1"/>
  <c r="S229" i="2" s="1"/>
  <c r="S230" i="2" s="1"/>
  <c r="S231" i="2" s="1"/>
  <c r="S232" i="2" s="1"/>
  <c r="S233" i="2" s="1"/>
  <c r="S234" i="2" s="1"/>
  <c r="S235" i="2" s="1"/>
  <c r="S236" i="2" s="1"/>
  <c r="S237" i="2" s="1"/>
  <c r="S238" i="2" s="1"/>
  <c r="S239" i="2" s="1"/>
  <c r="S240" i="2" s="1"/>
  <c r="S241" i="2" s="1"/>
  <c r="S242" i="2" s="1"/>
  <c r="S243" i="2" s="1"/>
  <c r="S244" i="2" s="1"/>
  <c r="S245" i="2" s="1"/>
  <c r="S246" i="2" s="1"/>
  <c r="S247" i="2" s="1"/>
  <c r="S248" i="2" s="1"/>
  <c r="S249" i="2" s="1"/>
  <c r="S250" i="2" s="1"/>
  <c r="S251" i="2" s="1"/>
  <c r="S252" i="2" s="1"/>
  <c r="S253" i="2" s="1"/>
  <c r="S254" i="2" s="1"/>
  <c r="S255" i="2" s="1"/>
  <c r="S256" i="2" s="1"/>
  <c r="S257" i="2" s="1"/>
  <c r="S258" i="2" s="1"/>
  <c r="S259" i="2" s="1"/>
  <c r="S260" i="2" s="1"/>
  <c r="S261" i="2" s="1"/>
  <c r="S262" i="2" s="1"/>
  <c r="S263" i="2" s="1"/>
  <c r="S264" i="2" s="1"/>
  <c r="S265" i="2" s="1"/>
  <c r="S266" i="2" s="1"/>
  <c r="S267" i="2" s="1"/>
  <c r="S268" i="2" s="1"/>
  <c r="S269" i="2" s="1"/>
  <c r="S270" i="2" s="1"/>
  <c r="S271" i="2" s="1"/>
  <c r="S272" i="2" s="1"/>
  <c r="S273" i="2" s="1"/>
  <c r="S274" i="2" s="1"/>
  <c r="S275" i="2" s="1"/>
  <c r="S276" i="2" s="1"/>
  <c r="S277" i="2" s="1"/>
  <c r="S278" i="2" s="1"/>
  <c r="S279" i="2" s="1"/>
  <c r="S280" i="2" s="1"/>
  <c r="S281" i="2" s="1"/>
  <c r="S282" i="2" s="1"/>
  <c r="S283" i="2" s="1"/>
  <c r="S284" i="2" s="1"/>
  <c r="S285" i="2" s="1"/>
  <c r="S286" i="2" s="1"/>
  <c r="S287" i="2" s="1"/>
  <c r="S288" i="2" s="1"/>
  <c r="S289" i="2" s="1"/>
  <c r="S290" i="2" s="1"/>
  <c r="S291" i="2" s="1"/>
  <c r="S292" i="2" s="1"/>
  <c r="S293" i="2" s="1"/>
  <c r="S294" i="2" s="1"/>
  <c r="S295" i="2" s="1"/>
  <c r="S296" i="2" s="1"/>
  <c r="S297" i="2" s="1"/>
  <c r="S298" i="2" s="1"/>
  <c r="S299" i="2" s="1"/>
  <c r="S300" i="2" s="1"/>
  <c r="S301" i="2" s="1"/>
  <c r="S302" i="2" s="1"/>
  <c r="S303" i="2" s="1"/>
  <c r="S304" i="2" s="1"/>
  <c r="S305" i="2" s="1"/>
  <c r="S306" i="2" s="1"/>
  <c r="S307" i="2" s="1"/>
  <c r="S308" i="2" s="1"/>
  <c r="S309" i="2" s="1"/>
  <c r="S310" i="2" s="1"/>
  <c r="T12" i="2"/>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T111" i="2" s="1"/>
  <c r="T112" i="2" s="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232" i="2" s="1"/>
  <c r="T233" i="2" s="1"/>
  <c r="T234" i="2" s="1"/>
  <c r="T235" i="2" s="1"/>
  <c r="T236" i="2" s="1"/>
  <c r="T237" i="2" s="1"/>
  <c r="T238" i="2" s="1"/>
  <c r="T239" i="2" s="1"/>
  <c r="T240" i="2" s="1"/>
  <c r="T241" i="2" s="1"/>
  <c r="T242" i="2" s="1"/>
  <c r="T243" i="2" s="1"/>
  <c r="T244" i="2" s="1"/>
  <c r="T245" i="2" s="1"/>
  <c r="T246" i="2" s="1"/>
  <c r="T247" i="2" s="1"/>
  <c r="T248" i="2" s="1"/>
  <c r="T249" i="2" s="1"/>
  <c r="T250" i="2" s="1"/>
  <c r="T251" i="2" s="1"/>
  <c r="T252" i="2" s="1"/>
  <c r="T253" i="2" s="1"/>
  <c r="T254" i="2" s="1"/>
  <c r="T255" i="2" s="1"/>
  <c r="T256" i="2" s="1"/>
  <c r="T257" i="2" s="1"/>
  <c r="T258" i="2" s="1"/>
  <c r="T259" i="2" s="1"/>
  <c r="T260" i="2" s="1"/>
  <c r="T261" i="2" s="1"/>
  <c r="T262" i="2" s="1"/>
  <c r="T263" i="2" s="1"/>
  <c r="T264" i="2" s="1"/>
  <c r="T265" i="2" s="1"/>
  <c r="T266" i="2" s="1"/>
  <c r="T267" i="2" s="1"/>
  <c r="T268" i="2" s="1"/>
  <c r="T269" i="2" s="1"/>
  <c r="T270" i="2" s="1"/>
  <c r="T271" i="2" s="1"/>
  <c r="T272" i="2" s="1"/>
  <c r="T273" i="2" s="1"/>
  <c r="T274" i="2" s="1"/>
  <c r="T275" i="2" s="1"/>
  <c r="T276" i="2" s="1"/>
  <c r="T277" i="2" s="1"/>
  <c r="T278" i="2" s="1"/>
  <c r="T279" i="2" s="1"/>
  <c r="T280" i="2" s="1"/>
  <c r="T281" i="2" s="1"/>
  <c r="T282" i="2" s="1"/>
  <c r="T283" i="2" s="1"/>
  <c r="T284" i="2" s="1"/>
  <c r="T285" i="2" s="1"/>
  <c r="T286" i="2" s="1"/>
  <c r="T287" i="2" s="1"/>
  <c r="T288" i="2" s="1"/>
  <c r="T289" i="2" s="1"/>
  <c r="T290" i="2" s="1"/>
  <c r="T291" i="2" s="1"/>
  <c r="T292" i="2" s="1"/>
  <c r="T293" i="2" s="1"/>
  <c r="T294" i="2" s="1"/>
  <c r="T295" i="2" s="1"/>
  <c r="T296" i="2" s="1"/>
  <c r="T297" i="2" s="1"/>
  <c r="T298" i="2" s="1"/>
  <c r="T299" i="2" s="1"/>
  <c r="T300" i="2" s="1"/>
  <c r="T301" i="2" s="1"/>
  <c r="T302" i="2" s="1"/>
  <c r="T303" i="2" s="1"/>
  <c r="T304" i="2" s="1"/>
  <c r="T305" i="2" s="1"/>
  <c r="T306" i="2" s="1"/>
  <c r="T307" i="2" s="1"/>
  <c r="T308" i="2" s="1"/>
  <c r="T309" i="2" s="1"/>
  <c r="T310" i="2" s="1"/>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F316" i="2"/>
  <c r="B317" i="2"/>
  <c r="F317" i="2"/>
  <c r="B318" i="2"/>
  <c r="F318" i="2"/>
  <c r="B319" i="2"/>
  <c r="F319" i="2"/>
  <c r="B320" i="2"/>
  <c r="F320" i="2"/>
  <c r="B321" i="2"/>
  <c r="F321" i="2"/>
  <c r="B322" i="2"/>
  <c r="F322" i="2"/>
  <c r="B323" i="2"/>
  <c r="F323" i="2"/>
  <c r="B324" i="2"/>
  <c r="F324" i="2"/>
  <c r="B325" i="2"/>
  <c r="F325" i="2"/>
  <c r="B326" i="2"/>
  <c r="F326" i="2"/>
  <c r="B327" i="2"/>
  <c r="F327" i="2"/>
  <c r="B328" i="2"/>
  <c r="F328" i="2"/>
  <c r="B329" i="2"/>
  <c r="F329" i="2"/>
  <c r="B330" i="2"/>
  <c r="F330" i="2"/>
  <c r="B331" i="2"/>
  <c r="F331" i="2"/>
  <c r="B332" i="2"/>
  <c r="F332" i="2"/>
  <c r="B333" i="2"/>
  <c r="F333" i="2"/>
  <c r="B334" i="2"/>
  <c r="F334" i="2"/>
  <c r="B335" i="2"/>
  <c r="F335" i="2"/>
  <c r="F336" i="2"/>
  <c r="F337" i="2"/>
  <c r="F338" i="2"/>
  <c r="G14" i="24"/>
  <c r="G15" i="24"/>
  <c r="G16" i="24"/>
  <c r="F21" i="24"/>
  <c r="F48" i="4" s="1"/>
  <c r="I48" i="4" s="1"/>
  <c r="L21" i="24"/>
  <c r="L22" i="24" s="1"/>
  <c r="L23" i="24" s="1"/>
  <c r="L24" i="24" s="1"/>
  <c r="L25" i="24" s="1"/>
  <c r="L26" i="24" s="1"/>
  <c r="L27" i="24" s="1"/>
  <c r="L28" i="24" s="1"/>
  <c r="L29" i="24" s="1"/>
  <c r="L30" i="24" s="1"/>
  <c r="L31" i="24" s="1"/>
  <c r="L32" i="24" s="1"/>
  <c r="L33" i="24" s="1"/>
  <c r="L34" i="24" s="1"/>
  <c r="L35" i="24" s="1"/>
  <c r="L36" i="24" s="1"/>
  <c r="L37" i="24" s="1"/>
  <c r="L38" i="24" s="1"/>
  <c r="L39" i="24" s="1"/>
  <c r="L40" i="24" s="1"/>
  <c r="L41" i="24" s="1"/>
  <c r="K13" i="25"/>
  <c r="A39" i="25"/>
  <c r="A54" i="25" s="1"/>
  <c r="B16" i="23"/>
  <c r="C16" i="23"/>
  <c r="B17" i="23"/>
  <c r="C17" i="23"/>
  <c r="B18" i="23"/>
  <c r="C18" i="23"/>
  <c r="B19" i="23"/>
  <c r="C19" i="23"/>
  <c r="B20" i="23"/>
  <c r="C20" i="23"/>
  <c r="B21" i="23"/>
  <c r="C21" i="23"/>
  <c r="B22" i="23"/>
  <c r="C22" i="23"/>
  <c r="B23" i="23"/>
  <c r="C23" i="23"/>
  <c r="B24" i="23"/>
  <c r="C24" i="23"/>
  <c r="G24" i="23" s="1"/>
  <c r="B25" i="23"/>
  <c r="C25" i="23"/>
  <c r="B26" i="23"/>
  <c r="C26" i="23"/>
  <c r="B27" i="23"/>
  <c r="C27" i="23"/>
  <c r="B28" i="23"/>
  <c r="C28" i="23"/>
  <c r="B29" i="23"/>
  <c r="C29" i="23"/>
  <c r="G29" i="23" s="1"/>
  <c r="B30" i="23"/>
  <c r="C30" i="23"/>
  <c r="G30" i="23" s="1"/>
  <c r="B31" i="23"/>
  <c r="C31" i="23"/>
  <c r="B32" i="23"/>
  <c r="C32" i="23"/>
  <c r="B33" i="23"/>
  <c r="C33" i="23"/>
  <c r="G33" i="23" s="1"/>
  <c r="B34" i="23"/>
  <c r="C34" i="23"/>
  <c r="B40" i="23"/>
  <c r="B41" i="23"/>
  <c r="B42" i="23"/>
  <c r="B43" i="23"/>
  <c r="B44" i="23"/>
  <c r="B45" i="23"/>
  <c r="B46" i="23"/>
  <c r="B47" i="23"/>
  <c r="B48" i="23"/>
  <c r="B49" i="23"/>
  <c r="B50" i="23"/>
  <c r="B51" i="23"/>
  <c r="B52" i="23"/>
  <c r="B53" i="23"/>
  <c r="B54" i="23"/>
  <c r="B55" i="23"/>
  <c r="B56" i="23"/>
  <c r="B57" i="23"/>
  <c r="B58" i="23"/>
  <c r="B59" i="23"/>
  <c r="B65" i="23"/>
  <c r="C65" i="23"/>
  <c r="B66" i="23"/>
  <c r="C66" i="23"/>
  <c r="B67" i="23"/>
  <c r="C67" i="23"/>
  <c r="B68" i="23"/>
  <c r="C68" i="23"/>
  <c r="B69" i="23"/>
  <c r="C69" i="23"/>
  <c r="B70" i="23"/>
  <c r="C70" i="23"/>
  <c r="B71" i="23"/>
  <c r="C71" i="23"/>
  <c r="B72" i="23"/>
  <c r="C72" i="23"/>
  <c r="B73" i="23"/>
  <c r="C73" i="23"/>
  <c r="B74" i="23"/>
  <c r="C74" i="23"/>
  <c r="B75" i="23"/>
  <c r="C75" i="23"/>
  <c r="B76" i="23"/>
  <c r="C76" i="23"/>
  <c r="B77" i="23"/>
  <c r="C77" i="23"/>
  <c r="B78" i="23"/>
  <c r="C78" i="23"/>
  <c r="B79" i="23"/>
  <c r="C79" i="23"/>
  <c r="B80" i="23"/>
  <c r="C80" i="23"/>
  <c r="B81" i="23"/>
  <c r="C81" i="23"/>
  <c r="B82" i="23"/>
  <c r="C82" i="23"/>
  <c r="B83" i="23"/>
  <c r="C83" i="23"/>
  <c r="B84" i="23"/>
  <c r="C84" i="23"/>
  <c r="B16" i="18"/>
  <c r="B17" i="18"/>
  <c r="B40" i="18"/>
  <c r="B41" i="18"/>
  <c r="B64" i="18"/>
  <c r="B65" i="18"/>
  <c r="B75" i="18"/>
  <c r="B76" i="18"/>
  <c r="B87" i="18"/>
  <c r="B88" i="18"/>
  <c r="B89" i="18"/>
  <c r="B90" i="18"/>
  <c r="B91" i="18"/>
  <c r="B92" i="18"/>
  <c r="B93" i="18"/>
  <c r="B94" i="18"/>
  <c r="B95" i="18"/>
  <c r="B96" i="18"/>
  <c r="B97" i="18"/>
  <c r="B98" i="18"/>
  <c r="B99" i="18"/>
  <c r="B100" i="18"/>
  <c r="B101" i="18"/>
  <c r="B102" i="18"/>
  <c r="B103" i="18"/>
  <c r="B104" i="18"/>
  <c r="B105" i="18"/>
  <c r="B106" i="18"/>
  <c r="C87" i="18"/>
  <c r="C88" i="18"/>
  <c r="C89" i="18"/>
  <c r="C90" i="18"/>
  <c r="C91" i="18"/>
  <c r="C92" i="18"/>
  <c r="C93" i="18"/>
  <c r="C94" i="18"/>
  <c r="C95" i="18"/>
  <c r="C96" i="18"/>
  <c r="C97" i="18"/>
  <c r="C98" i="18"/>
  <c r="C99" i="18"/>
  <c r="C100" i="18"/>
  <c r="C101" i="18"/>
  <c r="C102" i="18"/>
  <c r="C103" i="18"/>
  <c r="C104" i="18"/>
  <c r="C105" i="18"/>
  <c r="C106" i="18"/>
  <c r="B230" i="17"/>
  <c r="C230" i="17"/>
  <c r="B231" i="17"/>
  <c r="C231" i="17"/>
  <c r="B232" i="17"/>
  <c r="C232" i="17"/>
  <c r="B233" i="17"/>
  <c r="C233" i="17"/>
  <c r="B234" i="17"/>
  <c r="C234" i="17"/>
  <c r="B235" i="17"/>
  <c r="C235" i="17"/>
  <c r="B236" i="17"/>
  <c r="C236" i="17"/>
  <c r="B237" i="17"/>
  <c r="C237" i="17"/>
  <c r="B238" i="17"/>
  <c r="C238" i="17"/>
  <c r="B239" i="17"/>
  <c r="C239" i="17"/>
  <c r="B240" i="17"/>
  <c r="C240" i="17"/>
  <c r="B241" i="17"/>
  <c r="C241" i="17"/>
  <c r="B242" i="17"/>
  <c r="C242" i="17"/>
  <c r="B243" i="17"/>
  <c r="C243" i="17"/>
  <c r="B244" i="17"/>
  <c r="C244" i="17"/>
  <c r="B245" i="17"/>
  <c r="C245" i="17"/>
  <c r="B246" i="17"/>
  <c r="C246" i="17"/>
  <c r="B247" i="17"/>
  <c r="C247" i="17"/>
  <c r="B248" i="17"/>
  <c r="C248" i="17"/>
  <c r="B249" i="17"/>
  <c r="C249" i="17"/>
  <c r="C47" i="29"/>
  <c r="C48" i="29"/>
  <c r="C49" i="29"/>
  <c r="C50" i="29"/>
  <c r="C51" i="29"/>
  <c r="C52" i="29"/>
  <c r="C53" i="29"/>
  <c r="C54" i="29"/>
  <c r="C55" i="29"/>
  <c r="C56" i="29"/>
  <c r="C57" i="29"/>
  <c r="C58" i="29"/>
  <c r="C59" i="29"/>
  <c r="C60" i="29"/>
  <c r="C61" i="29"/>
  <c r="C62" i="29"/>
  <c r="C63" i="29"/>
  <c r="C64" i="29"/>
  <c r="C65" i="29"/>
  <c r="C66" i="29"/>
  <c r="B181" i="29"/>
  <c r="B182" i="29"/>
  <c r="B183" i="29"/>
  <c r="B184" i="29"/>
  <c r="B185" i="29"/>
  <c r="B186" i="29"/>
  <c r="B187" i="29"/>
  <c r="B188" i="29"/>
  <c r="B189" i="29"/>
  <c r="B190" i="29"/>
  <c r="B191" i="29"/>
  <c r="B192" i="29"/>
  <c r="B193" i="29"/>
  <c r="B194" i="29"/>
  <c r="B195" i="29"/>
  <c r="B196" i="29"/>
  <c r="B197" i="29"/>
  <c r="B198" i="29"/>
  <c r="B199" i="29"/>
  <c r="B200" i="29"/>
  <c r="B33" i="1"/>
  <c r="B34" i="1"/>
  <c r="B35" i="1"/>
  <c r="B36" i="1"/>
  <c r="B37" i="1"/>
  <c r="B38" i="1"/>
  <c r="B39" i="1"/>
  <c r="B40" i="1"/>
  <c r="B41" i="1"/>
  <c r="B42" i="1"/>
  <c r="B43" i="1"/>
  <c r="B44" i="1"/>
  <c r="B45" i="1"/>
  <c r="B46" i="1"/>
  <c r="B47" i="1"/>
  <c r="B48" i="1"/>
  <c r="B49" i="1"/>
  <c r="B50" i="1"/>
  <c r="B51" i="1"/>
  <c r="B52" i="1"/>
  <c r="C34" i="1"/>
  <c r="C35" i="1"/>
  <c r="C36" i="1"/>
  <c r="C37" i="1"/>
  <c r="C38" i="1"/>
  <c r="C39" i="1"/>
  <c r="C40" i="1"/>
  <c r="C41" i="1"/>
  <c r="C42" i="1"/>
  <c r="C43" i="1"/>
  <c r="C44" i="1"/>
  <c r="C45" i="1"/>
  <c r="C46" i="1"/>
  <c r="C47" i="1"/>
  <c r="C48" i="1"/>
  <c r="C49" i="1"/>
  <c r="C50" i="1"/>
  <c r="C51" i="1"/>
  <c r="C52" i="1"/>
  <c r="C53" i="1"/>
  <c r="K41" i="25"/>
  <c r="C41" i="25"/>
  <c r="K27" i="25"/>
  <c r="C39" i="23"/>
  <c r="E23" i="8"/>
  <c r="H23" i="8" s="1"/>
  <c r="N23" i="8" s="1"/>
  <c r="E38" i="9"/>
  <c r="H38" i="9" s="1"/>
  <c r="E31" i="9"/>
  <c r="H31" i="9" s="1"/>
  <c r="L31" i="9" s="1"/>
  <c r="F51" i="4"/>
  <c r="E18" i="12"/>
  <c r="N18" i="12" s="1"/>
  <c r="F26" i="4"/>
  <c r="E43" i="12"/>
  <c r="H43" i="12" s="1"/>
  <c r="E14" i="8"/>
  <c r="H14" i="8" s="1"/>
  <c r="R14" i="8" s="1"/>
  <c r="J155" i="3"/>
  <c r="J206" i="3"/>
  <c r="E29" i="2"/>
  <c r="J50" i="3"/>
  <c r="J62" i="3"/>
  <c r="J94" i="3"/>
  <c r="E161" i="2"/>
  <c r="E162" i="3" s="1"/>
  <c r="J181" i="3"/>
  <c r="E175" i="2"/>
  <c r="E176" i="3" s="1"/>
  <c r="J120" i="3"/>
  <c r="E103" i="2"/>
  <c r="E104" i="3" s="1"/>
  <c r="J53" i="3"/>
  <c r="E28" i="2"/>
  <c r="J29" i="3" s="1"/>
  <c r="E286" i="2"/>
  <c r="J287" i="3" s="1"/>
  <c r="E244" i="2"/>
  <c r="E245" i="3" s="1"/>
  <c r="E224" i="2"/>
  <c r="E29" i="8"/>
  <c r="H29" i="8" s="1"/>
  <c r="J29" i="8" s="1"/>
  <c r="J61" i="3"/>
  <c r="J162" i="3"/>
  <c r="J34" i="3"/>
  <c r="J16" i="3"/>
  <c r="J249" i="3"/>
  <c r="J104" i="3"/>
  <c r="J26" i="3"/>
  <c r="J211" i="3"/>
  <c r="J91" i="3"/>
  <c r="J27" i="3"/>
  <c r="J240" i="3"/>
  <c r="J230" i="3"/>
  <c r="J114" i="3"/>
  <c r="J131" i="3"/>
  <c r="J51" i="3"/>
  <c r="J133" i="3"/>
  <c r="J90" i="3"/>
  <c r="J99" i="3"/>
  <c r="J239" i="3"/>
  <c r="J42" i="3"/>
  <c r="J24" i="3"/>
  <c r="J252" i="3"/>
  <c r="J93" i="3"/>
  <c r="J103" i="3"/>
  <c r="J101" i="3"/>
  <c r="J237" i="3"/>
  <c r="J149" i="3"/>
  <c r="J245" i="3"/>
  <c r="J210" i="3"/>
  <c r="J221" i="3"/>
  <c r="J77" i="3"/>
  <c r="J109" i="3"/>
  <c r="J189" i="3"/>
  <c r="J159" i="3"/>
  <c r="J215" i="3"/>
  <c r="J219" i="3"/>
  <c r="J231" i="3"/>
  <c r="J243" i="3"/>
  <c r="J32" i="3"/>
  <c r="J48" i="3"/>
  <c r="J64" i="3"/>
  <c r="J96" i="3"/>
  <c r="J128" i="3"/>
  <c r="J144" i="3"/>
  <c r="J176" i="3"/>
  <c r="J150" i="3"/>
  <c r="J134" i="3"/>
  <c r="J118" i="3"/>
  <c r="J86" i="3"/>
  <c r="J70" i="3"/>
  <c r="J204" i="3"/>
  <c r="J191" i="3"/>
  <c r="J143" i="3"/>
  <c r="J127" i="3"/>
  <c r="J111" i="3"/>
  <c r="J95" i="3"/>
  <c r="J79" i="3"/>
  <c r="J63" i="3"/>
  <c r="J31" i="3"/>
  <c r="J212" i="3"/>
  <c r="J102" i="3"/>
  <c r="J216" i="3"/>
  <c r="E115" i="2"/>
  <c r="E116" i="3" s="1"/>
  <c r="E155" i="2"/>
  <c r="J156" i="3" s="1"/>
  <c r="B18" i="18"/>
  <c r="B42" i="18"/>
  <c r="B43" i="18"/>
  <c r="B77" i="18"/>
  <c r="B66" i="18"/>
  <c r="J180" i="3"/>
  <c r="J172" i="3"/>
  <c r="J140" i="3"/>
  <c r="J108" i="3"/>
  <c r="J196" i="3"/>
  <c r="J148" i="3"/>
  <c r="J116" i="3"/>
  <c r="J84" i="3"/>
  <c r="J194" i="3"/>
  <c r="J169" i="3"/>
  <c r="J137" i="3"/>
  <c r="J105" i="3"/>
  <c r="J177" i="3"/>
  <c r="J145" i="3"/>
  <c r="J113" i="3"/>
  <c r="J124" i="3"/>
  <c r="J164" i="3"/>
  <c r="J100" i="3"/>
  <c r="J185" i="3"/>
  <c r="J121" i="3"/>
  <c r="J161" i="3"/>
  <c r="B19" i="18"/>
  <c r="B44" i="18"/>
  <c r="B67" i="18"/>
  <c r="B20" i="18"/>
  <c r="B78" i="18"/>
  <c r="B79" i="18"/>
  <c r="B80" i="18"/>
  <c r="B21" i="18"/>
  <c r="B68" i="18"/>
  <c r="B45" i="18"/>
  <c r="B69" i="18"/>
  <c r="B46" i="18"/>
  <c r="B22" i="18"/>
  <c r="B23" i="18"/>
  <c r="B47" i="18"/>
  <c r="B24" i="18"/>
  <c r="B48" i="18"/>
  <c r="B49" i="18"/>
  <c r="B25" i="18"/>
  <c r="B50" i="18"/>
  <c r="B26" i="18"/>
  <c r="B27" i="18"/>
  <c r="B51" i="18"/>
  <c r="B52" i="18"/>
  <c r="B28" i="18"/>
  <c r="B29" i="18"/>
  <c r="B53" i="18"/>
  <c r="B54" i="18"/>
  <c r="B30" i="18"/>
  <c r="B55" i="18"/>
  <c r="B31" i="18"/>
  <c r="B32" i="18"/>
  <c r="B56" i="18"/>
  <c r="B33" i="18"/>
  <c r="B57" i="18"/>
  <c r="B58" i="18"/>
  <c r="B34" i="18"/>
  <c r="S312" i="3"/>
  <c r="N312" i="3"/>
  <c r="X312" i="3"/>
  <c r="AC312" i="3"/>
  <c r="AH312" i="3"/>
  <c r="F19" i="34" l="1"/>
  <c r="G24" i="34"/>
  <c r="H29" i="34"/>
  <c r="E19" i="34"/>
  <c r="F24" i="34"/>
  <c r="G29" i="34"/>
  <c r="D19" i="34"/>
  <c r="E32" i="34"/>
  <c r="G27" i="34"/>
  <c r="D17" i="34"/>
  <c r="E30" i="34"/>
  <c r="E29" i="34"/>
  <c r="F34" i="34"/>
  <c r="H21" i="34"/>
  <c r="D29" i="34"/>
  <c r="H34" i="34"/>
  <c r="D26" i="34"/>
  <c r="D24" i="34"/>
  <c r="E34" i="34"/>
  <c r="H32" i="34"/>
  <c r="H31" i="34"/>
  <c r="E21" i="34"/>
  <c r="F26" i="34"/>
  <c r="G31" i="34"/>
  <c r="D21" i="34"/>
  <c r="E26" i="34"/>
  <c r="F31" i="34"/>
  <c r="H26" i="34"/>
  <c r="D34" i="34"/>
  <c r="F29" i="34"/>
  <c r="H24" i="34"/>
  <c r="D32" i="34"/>
  <c r="D31" i="34"/>
  <c r="F18" i="34"/>
  <c r="G23" i="34"/>
  <c r="E18" i="34"/>
  <c r="H18" i="34"/>
  <c r="H23" i="34"/>
  <c r="H28" i="34"/>
  <c r="F23" i="34"/>
  <c r="G33" i="34"/>
  <c r="D23" i="34"/>
  <c r="E28" i="34"/>
  <c r="F33" i="34"/>
  <c r="H20" i="34"/>
  <c r="D28" i="34"/>
  <c r="E33" i="34"/>
  <c r="G28" i="34"/>
  <c r="D18" i="34"/>
  <c r="E31" i="34"/>
  <c r="G26" i="34"/>
  <c r="D22" i="34"/>
  <c r="H19" i="34"/>
  <c r="H17" i="34"/>
  <c r="G21" i="34"/>
  <c r="E22" i="34"/>
  <c r="G25" i="34"/>
  <c r="H30" i="34"/>
  <c r="E20" i="34"/>
  <c r="F25" i="34"/>
  <c r="G30" i="34"/>
  <c r="D20" i="34"/>
  <c r="E25" i="34"/>
  <c r="G20" i="34"/>
  <c r="H33" i="34"/>
  <c r="E23" i="34"/>
  <c r="G18" i="34"/>
  <c r="G32" i="34"/>
  <c r="F32" i="34"/>
  <c r="F22" i="34"/>
  <c r="F20" i="34"/>
  <c r="E24" i="34"/>
  <c r="G34" i="34"/>
  <c r="G17" i="34"/>
  <c r="H22" i="34"/>
  <c r="D30" i="34"/>
  <c r="F17" i="34"/>
  <c r="G22" i="34"/>
  <c r="H27" i="34"/>
  <c r="E17" i="34"/>
  <c r="F30" i="34"/>
  <c r="H25" i="34"/>
  <c r="D33" i="34"/>
  <c r="F28" i="34"/>
  <c r="F27" i="34"/>
  <c r="E27" i="34"/>
  <c r="D27" i="34"/>
  <c r="D25" i="34"/>
  <c r="G19" i="34"/>
  <c r="F21" i="34"/>
  <c r="P13" i="2"/>
  <c r="P14" i="2" s="1"/>
  <c r="P15" i="2" s="1"/>
  <c r="P16" i="2" s="1"/>
  <c r="P17" i="2" s="1"/>
  <c r="P18" i="2" s="1"/>
  <c r="P19" i="2" s="1"/>
  <c r="G45" i="25"/>
  <c r="O45" i="25"/>
  <c r="O31" i="25"/>
  <c r="P20" i="25"/>
  <c r="O20" i="25"/>
  <c r="O24" i="25"/>
  <c r="O21" i="25"/>
  <c r="P24" i="25"/>
  <c r="P21" i="25"/>
  <c r="L31" i="25"/>
  <c r="M31" i="25"/>
  <c r="N31" i="25"/>
  <c r="P31" i="25"/>
  <c r="G48" i="25"/>
  <c r="D45" i="25"/>
  <c r="E45" i="25"/>
  <c r="F45" i="25"/>
  <c r="H45" i="25"/>
  <c r="M48" i="25"/>
  <c r="L45" i="25"/>
  <c r="M45" i="25"/>
  <c r="N45" i="25"/>
  <c r="P45" i="25"/>
  <c r="E17" i="25"/>
  <c r="A55" i="33"/>
  <c r="G26" i="23"/>
  <c r="C46" i="23"/>
  <c r="G22" i="23"/>
  <c r="E51" i="33" s="1"/>
  <c r="A63" i="33"/>
  <c r="G34" i="23"/>
  <c r="E63" i="33" s="1"/>
  <c r="C44" i="23"/>
  <c r="G20" i="23"/>
  <c r="C49" i="23"/>
  <c r="G25" i="23"/>
  <c r="E54" i="33" s="1"/>
  <c r="A57" i="33"/>
  <c r="G28" i="23"/>
  <c r="E57" i="33" s="1"/>
  <c r="A50" i="33"/>
  <c r="G21" i="23"/>
  <c r="E50" i="33" s="1"/>
  <c r="C56" i="23"/>
  <c r="G32" i="23"/>
  <c r="E61" i="33" s="1"/>
  <c r="A60" i="33"/>
  <c r="G31" i="23"/>
  <c r="A56" i="33"/>
  <c r="G27" i="23"/>
  <c r="E56" i="33" s="1"/>
  <c r="C47" i="23"/>
  <c r="G23" i="23"/>
  <c r="E52" i="33" s="1"/>
  <c r="A48" i="33"/>
  <c r="G19" i="23"/>
  <c r="C41" i="23"/>
  <c r="C40" i="23"/>
  <c r="C42" i="23"/>
  <c r="E264" i="2"/>
  <c r="E86" i="2"/>
  <c r="J87" i="3" s="1"/>
  <c r="D71" i="8"/>
  <c r="E304" i="2"/>
  <c r="J305" i="3" s="1"/>
  <c r="F53" i="4"/>
  <c r="I53" i="4" s="1"/>
  <c r="S53" i="4" s="1"/>
  <c r="E53" i="12"/>
  <c r="H53" i="12" s="1"/>
  <c r="R53" i="12" s="1"/>
  <c r="E139" i="2"/>
  <c r="E140" i="3" s="1"/>
  <c r="E99" i="2"/>
  <c r="E100" i="3" s="1"/>
  <c r="E61" i="8"/>
  <c r="H61" i="8" s="1"/>
  <c r="L61" i="8" s="1"/>
  <c r="E226" i="2"/>
  <c r="E227" i="3" s="1"/>
  <c r="E246" i="2"/>
  <c r="J247" i="3" s="1"/>
  <c r="E266" i="2"/>
  <c r="J267" i="3" s="1"/>
  <c r="E287" i="2"/>
  <c r="E306" i="2"/>
  <c r="E307" i="3" s="1"/>
  <c r="E44" i="2"/>
  <c r="J45" i="3" s="1"/>
  <c r="E111" i="2"/>
  <c r="E185" i="2"/>
  <c r="E145" i="2"/>
  <c r="J146" i="3" s="1"/>
  <c r="E81" i="2"/>
  <c r="E25" i="2"/>
  <c r="E26" i="3" s="1"/>
  <c r="E205" i="2"/>
  <c r="E206" i="3" s="1"/>
  <c r="E154" i="2"/>
  <c r="E155" i="3" s="1"/>
  <c r="E78" i="2"/>
  <c r="E79" i="3" s="1"/>
  <c r="E52" i="9"/>
  <c r="H52" i="9" s="1"/>
  <c r="P52" i="9" s="1"/>
  <c r="F41" i="4"/>
  <c r="I41" i="4" s="1"/>
  <c r="S41" i="4" s="1"/>
  <c r="E23" i="12"/>
  <c r="H23" i="12" s="1"/>
  <c r="P23" i="12" s="1"/>
  <c r="E80" i="12"/>
  <c r="H80" i="12" s="1"/>
  <c r="L80" i="12" s="1"/>
  <c r="E56" i="8"/>
  <c r="H56" i="8" s="1"/>
  <c r="P56" i="8" s="1"/>
  <c r="F47" i="4"/>
  <c r="I47" i="4" s="1"/>
  <c r="E15" i="9"/>
  <c r="H15" i="9" s="1"/>
  <c r="L15" i="9" s="1"/>
  <c r="E54" i="8"/>
  <c r="H54" i="8" s="1"/>
  <c r="R54" i="8" s="1"/>
  <c r="E30" i="9"/>
  <c r="H30" i="9" s="1"/>
  <c r="N30" i="9" s="1"/>
  <c r="E33" i="12"/>
  <c r="H33" i="12" s="1"/>
  <c r="J33" i="12" s="1"/>
  <c r="E61" i="9"/>
  <c r="H61" i="9" s="1"/>
  <c r="J61" i="9" s="1"/>
  <c r="E183" i="2"/>
  <c r="E184" i="3" s="1"/>
  <c r="E288" i="2"/>
  <c r="J289" i="3" s="1"/>
  <c r="E137" i="2"/>
  <c r="E17" i="2"/>
  <c r="E18" i="3" s="1"/>
  <c r="E142" i="2"/>
  <c r="E143" i="3" s="1"/>
  <c r="F29" i="4"/>
  <c r="E70" i="12"/>
  <c r="H70" i="12" s="1"/>
  <c r="L70" i="12" s="1"/>
  <c r="E48" i="8"/>
  <c r="H48" i="8" s="1"/>
  <c r="L48" i="8" s="1"/>
  <c r="F35" i="4"/>
  <c r="I35" i="4" s="1"/>
  <c r="M35" i="4" s="1"/>
  <c r="E50" i="8"/>
  <c r="H50" i="8" s="1"/>
  <c r="J50" i="8" s="1"/>
  <c r="E19" i="9"/>
  <c r="H19" i="9" s="1"/>
  <c r="N19" i="9" s="1"/>
  <c r="E21" i="12"/>
  <c r="H21" i="12" s="1"/>
  <c r="E49" i="9"/>
  <c r="H49" i="9" s="1"/>
  <c r="E250" i="2"/>
  <c r="J251" i="3" s="1"/>
  <c r="E270" i="2"/>
  <c r="E271" i="3" s="1"/>
  <c r="E66" i="2"/>
  <c r="J67" i="3" s="1"/>
  <c r="E107" i="2"/>
  <c r="E108" i="3" s="1"/>
  <c r="E197" i="2"/>
  <c r="E198" i="3" s="1"/>
  <c r="E233" i="2"/>
  <c r="E234" i="3" s="1"/>
  <c r="E254" i="2"/>
  <c r="J255" i="3" s="1"/>
  <c r="E272" i="2"/>
  <c r="J273" i="3" s="1"/>
  <c r="E290" i="2"/>
  <c r="E310" i="2"/>
  <c r="J311" i="3" s="1"/>
  <c r="E52" i="2"/>
  <c r="E53" i="3" s="1"/>
  <c r="E132" i="2"/>
  <c r="E133" i="3" s="1"/>
  <c r="E129" i="2"/>
  <c r="E130" i="3" s="1"/>
  <c r="E69" i="2"/>
  <c r="E70" i="3" s="1"/>
  <c r="E41" i="8"/>
  <c r="H41" i="8" s="1"/>
  <c r="J41" i="8" s="1"/>
  <c r="E202" i="2"/>
  <c r="E130" i="2"/>
  <c r="E131" i="3" s="1"/>
  <c r="E58" i="2"/>
  <c r="E59" i="3" s="1"/>
  <c r="F16" i="4"/>
  <c r="I16" i="4" s="1"/>
  <c r="F21" i="4"/>
  <c r="I21" i="4" s="1"/>
  <c r="E50" i="9"/>
  <c r="H50" i="9" s="1"/>
  <c r="N50" i="9" s="1"/>
  <c r="E66" i="12"/>
  <c r="H66" i="12" s="1"/>
  <c r="P66" i="12" s="1"/>
  <c r="E36" i="8"/>
  <c r="H36" i="8" s="1"/>
  <c r="L36" i="8" s="1"/>
  <c r="F23" i="4"/>
  <c r="I23" i="4" s="1"/>
  <c r="E64" i="12"/>
  <c r="H64" i="12" s="1"/>
  <c r="J64" i="12" s="1"/>
  <c r="E30" i="8"/>
  <c r="E16" i="9"/>
  <c r="H16" i="9" s="1"/>
  <c r="L16" i="9" s="1"/>
  <c r="E13" i="12"/>
  <c r="H13" i="12" s="1"/>
  <c r="P13" i="12" s="1"/>
  <c r="E41" i="9"/>
  <c r="H41" i="9" s="1"/>
  <c r="L41" i="9" s="1"/>
  <c r="E123" i="2"/>
  <c r="E124" i="3" s="1"/>
  <c r="E230" i="2"/>
  <c r="E231" i="3" s="1"/>
  <c r="E308" i="2"/>
  <c r="E309" i="3" s="1"/>
  <c r="E21" i="8"/>
  <c r="H21" i="8" s="1"/>
  <c r="N21" i="8" s="1"/>
  <c r="E73" i="2"/>
  <c r="E204" i="2"/>
  <c r="J205" i="3" s="1"/>
  <c r="E39" i="9"/>
  <c r="H39" i="9" s="1"/>
  <c r="J39" i="9" s="1"/>
  <c r="E19" i="12"/>
  <c r="H19" i="12" s="1"/>
  <c r="E72" i="12"/>
  <c r="H72" i="12" s="1"/>
  <c r="P72" i="12" s="1"/>
  <c r="E91" i="2"/>
  <c r="E92" i="3" s="1"/>
  <c r="E216" i="2"/>
  <c r="J217" i="3" s="1"/>
  <c r="E234" i="2"/>
  <c r="E235" i="3" s="1"/>
  <c r="E255" i="2"/>
  <c r="E256" i="3" s="1"/>
  <c r="E274" i="2"/>
  <c r="J275" i="3" s="1"/>
  <c r="E294" i="2"/>
  <c r="E295" i="3" s="1"/>
  <c r="E20" i="9"/>
  <c r="H20" i="9" s="1"/>
  <c r="L20" i="9" s="1"/>
  <c r="E55" i="2"/>
  <c r="E56" i="3" s="1"/>
  <c r="E140" i="2"/>
  <c r="J141" i="3" s="1"/>
  <c r="E180" i="2"/>
  <c r="E181" i="3" s="1"/>
  <c r="E113" i="2"/>
  <c r="E114" i="3" s="1"/>
  <c r="E17" i="8"/>
  <c r="H17" i="8" s="1"/>
  <c r="R17" i="8" s="1"/>
  <c r="E190" i="2"/>
  <c r="E191" i="3" s="1"/>
  <c r="E126" i="2"/>
  <c r="E127" i="3" s="1"/>
  <c r="E38" i="2"/>
  <c r="E39" i="3" s="1"/>
  <c r="E55" i="9"/>
  <c r="H55" i="9" s="1"/>
  <c r="N55" i="9" s="1"/>
  <c r="E75" i="12"/>
  <c r="H75" i="12" s="1"/>
  <c r="J75" i="12" s="1"/>
  <c r="F66" i="4"/>
  <c r="I66" i="4" s="1"/>
  <c r="E62" i="12"/>
  <c r="H62" i="12" s="1"/>
  <c r="N62" i="12" s="1"/>
  <c r="E28" i="8"/>
  <c r="H28" i="8" s="1"/>
  <c r="J28" i="8" s="1"/>
  <c r="E100" i="12"/>
  <c r="E40" i="12"/>
  <c r="H40" i="12" s="1"/>
  <c r="L40" i="12" s="1"/>
  <c r="E59" i="9"/>
  <c r="H59" i="9" s="1"/>
  <c r="N59" i="9" s="1"/>
  <c r="H100" i="12"/>
  <c r="E59" i="8"/>
  <c r="H59" i="8" s="1"/>
  <c r="J59" i="8" s="1"/>
  <c r="E37" i="9"/>
  <c r="H37" i="9" s="1"/>
  <c r="N37" i="9" s="1"/>
  <c r="F32" i="4"/>
  <c r="I32" i="4" s="1"/>
  <c r="K32" i="4" s="1"/>
  <c r="E163" i="2"/>
  <c r="E164" i="3" s="1"/>
  <c r="E218" i="2"/>
  <c r="E219" i="3" s="1"/>
  <c r="E238" i="2"/>
  <c r="E239" i="3" s="1"/>
  <c r="E256" i="2"/>
  <c r="J257" i="3" s="1"/>
  <c r="E276" i="2"/>
  <c r="E277" i="3" s="1"/>
  <c r="E296" i="2"/>
  <c r="E297" i="3" s="1"/>
  <c r="F28" i="4"/>
  <c r="I28" i="4" s="1"/>
  <c r="E79" i="2"/>
  <c r="J80" i="3" s="1"/>
  <c r="E148" i="2"/>
  <c r="E149" i="3" s="1"/>
  <c r="E191" i="2"/>
  <c r="J192" i="3" s="1"/>
  <c r="E105" i="2"/>
  <c r="E53" i="2"/>
  <c r="E54" i="3" s="1"/>
  <c r="E213" i="2"/>
  <c r="E214" i="3" s="1"/>
  <c r="E182" i="2"/>
  <c r="E110" i="2"/>
  <c r="E111" i="3" s="1"/>
  <c r="E34" i="2"/>
  <c r="E36" i="9"/>
  <c r="H36" i="9" s="1"/>
  <c r="P36" i="9" s="1"/>
  <c r="E63" i="12"/>
  <c r="H63" i="12" s="1"/>
  <c r="P63" i="12" s="1"/>
  <c r="F58" i="4"/>
  <c r="I58" i="4" s="1"/>
  <c r="E50" i="12"/>
  <c r="H50" i="12" s="1"/>
  <c r="L50" i="12" s="1"/>
  <c r="E60" i="9"/>
  <c r="H60" i="9" s="1"/>
  <c r="E78" i="12"/>
  <c r="H78" i="12" s="1"/>
  <c r="R78" i="12" s="1"/>
  <c r="E36" i="12"/>
  <c r="H36" i="12" s="1"/>
  <c r="N36" i="12" s="1"/>
  <c r="E51" i="9"/>
  <c r="H51" i="9" s="1"/>
  <c r="N51" i="9" s="1"/>
  <c r="E73" i="12"/>
  <c r="H73" i="12" s="1"/>
  <c r="N73" i="12" s="1"/>
  <c r="E51" i="8"/>
  <c r="H51" i="8" s="1"/>
  <c r="J51" i="8" s="1"/>
  <c r="E29" i="9"/>
  <c r="H29" i="9" s="1"/>
  <c r="P29" i="9" s="1"/>
  <c r="E193" i="2"/>
  <c r="E194" i="3" s="1"/>
  <c r="E131" i="2"/>
  <c r="J132" i="3" s="1"/>
  <c r="E222" i="2"/>
  <c r="E223" i="3" s="1"/>
  <c r="E240" i="2"/>
  <c r="E258" i="2"/>
  <c r="J259" i="3" s="1"/>
  <c r="E278" i="2"/>
  <c r="E279" i="3" s="1"/>
  <c r="E297" i="2"/>
  <c r="E298" i="3" s="1"/>
  <c r="F68" i="4"/>
  <c r="I68" i="4" s="1"/>
  <c r="Q68" i="4" s="1"/>
  <c r="E87" i="2"/>
  <c r="E88" i="3" s="1"/>
  <c r="E164" i="2"/>
  <c r="E177" i="2"/>
  <c r="J178" i="3" s="1"/>
  <c r="E101" i="2"/>
  <c r="E102" i="3" s="1"/>
  <c r="E212" i="2"/>
  <c r="J213" i="3" s="1"/>
  <c r="E162" i="2"/>
  <c r="E98" i="2"/>
  <c r="E99" i="3" s="1"/>
  <c r="E26" i="2"/>
  <c r="E27" i="3" s="1"/>
  <c r="D80" i="4"/>
  <c r="E59" i="12"/>
  <c r="H59" i="12" s="1"/>
  <c r="L59" i="12" s="1"/>
  <c r="F46" i="4"/>
  <c r="I46" i="4" s="1"/>
  <c r="E38" i="12"/>
  <c r="H38" i="12" s="1"/>
  <c r="J38" i="12" s="1"/>
  <c r="F67" i="4"/>
  <c r="I67" i="4" s="1"/>
  <c r="O67" i="4" s="1"/>
  <c r="E16" i="8"/>
  <c r="H16" i="8" s="1"/>
  <c r="N16" i="8" s="1"/>
  <c r="E32" i="12"/>
  <c r="H32" i="12" s="1"/>
  <c r="R32" i="12" s="1"/>
  <c r="E46" i="9"/>
  <c r="H46" i="9" s="1"/>
  <c r="P46" i="9" s="1"/>
  <c r="E65" i="12"/>
  <c r="H65" i="12" s="1"/>
  <c r="P65" i="12" s="1"/>
  <c r="E39" i="8"/>
  <c r="H39" i="8" s="1"/>
  <c r="R39" i="8" s="1"/>
  <c r="E17" i="9"/>
  <c r="H17" i="9" s="1"/>
  <c r="P17" i="9" s="1"/>
  <c r="D71" i="10"/>
  <c r="E128" i="2"/>
  <c r="E129" i="3" s="1"/>
  <c r="E223" i="2"/>
  <c r="E242" i="2"/>
  <c r="E243" i="3" s="1"/>
  <c r="E262" i="2"/>
  <c r="J263" i="3" s="1"/>
  <c r="E280" i="2"/>
  <c r="E281" i="3" s="1"/>
  <c r="E302" i="2"/>
  <c r="E20" i="2"/>
  <c r="E21" i="3" s="1"/>
  <c r="E95" i="2"/>
  <c r="E96" i="3" s="1"/>
  <c r="E172" i="2"/>
  <c r="E169" i="2"/>
  <c r="J170" i="3" s="1"/>
  <c r="E97" i="2"/>
  <c r="E49" i="2"/>
  <c r="E50" i="3" s="1"/>
  <c r="E206" i="2"/>
  <c r="J207" i="3" s="1"/>
  <c r="E158" i="2"/>
  <c r="E159" i="3" s="1"/>
  <c r="E90" i="2"/>
  <c r="E91" i="3" s="1"/>
  <c r="F12" i="4"/>
  <c r="K12" i="4" s="1"/>
  <c r="F61" i="4"/>
  <c r="E55" i="12"/>
  <c r="H55" i="12" s="1"/>
  <c r="J55" i="12" s="1"/>
  <c r="F38" i="4"/>
  <c r="I38" i="4" s="1"/>
  <c r="E26" i="12"/>
  <c r="H26" i="12" s="1"/>
  <c r="R26" i="12" s="1"/>
  <c r="F55" i="4"/>
  <c r="I55" i="4" s="1"/>
  <c r="S55" i="4" s="1"/>
  <c r="E58" i="9"/>
  <c r="H58" i="9" s="1"/>
  <c r="E20" i="12"/>
  <c r="H20" i="12" s="1"/>
  <c r="R20" i="12" s="1"/>
  <c r="E43" i="9"/>
  <c r="H43" i="9" s="1"/>
  <c r="L43" i="9" s="1"/>
  <c r="E61" i="12"/>
  <c r="H61" i="12" s="1"/>
  <c r="R61" i="12" s="1"/>
  <c r="E27" i="8"/>
  <c r="H27" i="8" s="1"/>
  <c r="P27" i="8" s="1"/>
  <c r="E179" i="2"/>
  <c r="E180" i="3" s="1"/>
  <c r="E195" i="2"/>
  <c r="E196" i="3" s="1"/>
  <c r="E214" i="2"/>
  <c r="E215" i="3" s="1"/>
  <c r="E232" i="2"/>
  <c r="J233" i="3" s="1"/>
  <c r="E248" i="2"/>
  <c r="E249" i="3" s="1"/>
  <c r="E265" i="2"/>
  <c r="E266" i="3" s="1"/>
  <c r="E282" i="2"/>
  <c r="J283" i="3" s="1"/>
  <c r="E298" i="2"/>
  <c r="F60" i="4"/>
  <c r="I60" i="4" s="1"/>
  <c r="E71" i="2"/>
  <c r="E72" i="3" s="1"/>
  <c r="E135" i="2"/>
  <c r="J136" i="3" s="1"/>
  <c r="E53" i="8"/>
  <c r="H53" i="8" s="1"/>
  <c r="J53" i="8" s="1"/>
  <c r="E141" i="2"/>
  <c r="E142" i="3" s="1"/>
  <c r="E93" i="2"/>
  <c r="E94" i="3" s="1"/>
  <c r="E37" i="2"/>
  <c r="E38" i="3" s="1"/>
  <c r="E209" i="2"/>
  <c r="E210" i="3" s="1"/>
  <c r="E170" i="2"/>
  <c r="E171" i="3" s="1"/>
  <c r="E122" i="2"/>
  <c r="J123" i="3" s="1"/>
  <c r="E46" i="2"/>
  <c r="E47" i="3" s="1"/>
  <c r="E14" i="2"/>
  <c r="F33" i="4"/>
  <c r="I33" i="4" s="1"/>
  <c r="E31" i="12"/>
  <c r="H31" i="12" s="1"/>
  <c r="P31" i="12" s="1"/>
  <c r="F34" i="4"/>
  <c r="I34" i="4" s="1"/>
  <c r="E30" i="12"/>
  <c r="H30" i="12" s="1"/>
  <c r="J30" i="12" s="1"/>
  <c r="E28" i="9"/>
  <c r="H28" i="9" s="1"/>
  <c r="J28" i="9" s="1"/>
  <c r="E82" i="12"/>
  <c r="H82" i="12" s="1"/>
  <c r="N82" i="12" s="1"/>
  <c r="E52" i="12"/>
  <c r="H52" i="12" s="1"/>
  <c r="N52" i="12" s="1"/>
  <c r="E42" i="8"/>
  <c r="H42" i="8" s="1"/>
  <c r="J42" i="8" s="1"/>
  <c r="E22" i="9"/>
  <c r="H22" i="9" s="1"/>
  <c r="P22" i="9" s="1"/>
  <c r="E41" i="12"/>
  <c r="H41" i="12" s="1"/>
  <c r="N41" i="12" s="1"/>
  <c r="D71" i="9"/>
  <c r="D71" i="30"/>
  <c r="H57" i="10"/>
  <c r="L57" i="10" s="1"/>
  <c r="H53" i="10"/>
  <c r="J53" i="10" s="1"/>
  <c r="H49" i="10"/>
  <c r="J49" i="10" s="1"/>
  <c r="H41" i="10"/>
  <c r="N41" i="10" s="1"/>
  <c r="H33" i="10"/>
  <c r="N33" i="10" s="1"/>
  <c r="H29" i="10"/>
  <c r="R29" i="10" s="1"/>
  <c r="H25" i="10"/>
  <c r="L25" i="10" s="1"/>
  <c r="H61" i="10"/>
  <c r="P61" i="10" s="1"/>
  <c r="H60" i="10"/>
  <c r="R60" i="10" s="1"/>
  <c r="H56" i="10"/>
  <c r="N56" i="10" s="1"/>
  <c r="H52" i="10"/>
  <c r="R52" i="10" s="1"/>
  <c r="H48" i="10"/>
  <c r="L48" i="10" s="1"/>
  <c r="H44" i="10"/>
  <c r="N44" i="10" s="1"/>
  <c r="H36" i="10"/>
  <c r="P36" i="10" s="1"/>
  <c r="H32" i="10"/>
  <c r="N32" i="10" s="1"/>
  <c r="H24" i="10"/>
  <c r="P24" i="10" s="1"/>
  <c r="I29" i="4"/>
  <c r="M29" i="4" s="1"/>
  <c r="I26" i="4"/>
  <c r="S26" i="4" s="1"/>
  <c r="I51" i="4"/>
  <c r="O51" i="4" s="1"/>
  <c r="H59" i="10"/>
  <c r="J59" i="10" s="1"/>
  <c r="H31" i="10"/>
  <c r="R31" i="10" s="1"/>
  <c r="H27" i="10"/>
  <c r="P27" i="10" s="1"/>
  <c r="I61" i="4"/>
  <c r="Q61" i="4" s="1"/>
  <c r="H54" i="10"/>
  <c r="L54" i="10" s="1"/>
  <c r="H50" i="10"/>
  <c r="P50" i="10" s="1"/>
  <c r="H46" i="10"/>
  <c r="L46" i="10" s="1"/>
  <c r="H38" i="10"/>
  <c r="P38" i="10" s="1"/>
  <c r="H34" i="10"/>
  <c r="P34" i="10" s="1"/>
  <c r="H30" i="10"/>
  <c r="L30" i="10" s="1"/>
  <c r="E171" i="2"/>
  <c r="E172" i="3" s="1"/>
  <c r="E88" i="2"/>
  <c r="E89" i="3" s="1"/>
  <c r="E112" i="2"/>
  <c r="E113" i="3" s="1"/>
  <c r="E215" i="2"/>
  <c r="E216" i="3" s="1"/>
  <c r="E225" i="2"/>
  <c r="J226" i="3" s="1"/>
  <c r="E236" i="2"/>
  <c r="E237" i="3" s="1"/>
  <c r="E247" i="2"/>
  <c r="E248" i="3" s="1"/>
  <c r="E257" i="2"/>
  <c r="J258" i="3" s="1"/>
  <c r="E268" i="2"/>
  <c r="E269" i="3" s="1"/>
  <c r="E279" i="2"/>
  <c r="E280" i="3" s="1"/>
  <c r="E289" i="2"/>
  <c r="E290" i="3" s="1"/>
  <c r="E300" i="2"/>
  <c r="E301" i="3" s="1"/>
  <c r="B316" i="2"/>
  <c r="E23" i="2"/>
  <c r="E24" i="3" s="1"/>
  <c r="E63" i="2"/>
  <c r="E64" i="3" s="1"/>
  <c r="E108" i="2"/>
  <c r="E109" i="3" s="1"/>
  <c r="E143" i="2"/>
  <c r="E144" i="3" s="1"/>
  <c r="E192" i="2"/>
  <c r="E193" i="3" s="1"/>
  <c r="E173" i="2"/>
  <c r="E174" i="3" s="1"/>
  <c r="E133" i="2"/>
  <c r="E134" i="3" s="1"/>
  <c r="E57" i="2"/>
  <c r="E58" i="3" s="1"/>
  <c r="E21" i="2"/>
  <c r="J22" i="3" s="1"/>
  <c r="E211" i="2"/>
  <c r="E212" i="3" s="1"/>
  <c r="E194" i="2"/>
  <c r="E118" i="2"/>
  <c r="E119" i="3" s="1"/>
  <c r="E70" i="2"/>
  <c r="E71" i="3" s="1"/>
  <c r="E30" i="2"/>
  <c r="E31" i="3" s="1"/>
  <c r="E34" i="9"/>
  <c r="H34" i="9" s="1"/>
  <c r="R34" i="9" s="1"/>
  <c r="F65" i="4"/>
  <c r="F25" i="4"/>
  <c r="E51" i="12"/>
  <c r="H51" i="12" s="1"/>
  <c r="R51" i="12" s="1"/>
  <c r="F70" i="4"/>
  <c r="F30" i="4"/>
  <c r="E58" i="12"/>
  <c r="H58" i="12" s="1"/>
  <c r="J58" i="12" s="1"/>
  <c r="E60" i="8"/>
  <c r="H60" i="8" s="1"/>
  <c r="P60" i="8" s="1"/>
  <c r="E44" i="9"/>
  <c r="H44" i="9" s="1"/>
  <c r="L44" i="9" s="1"/>
  <c r="F43" i="4"/>
  <c r="E20" i="8"/>
  <c r="H20" i="8" s="1"/>
  <c r="E68" i="12"/>
  <c r="H68" i="12" s="1"/>
  <c r="P68" i="12" s="1"/>
  <c r="E28" i="12"/>
  <c r="H28" i="12" s="1"/>
  <c r="J28" i="12" s="1"/>
  <c r="E34" i="8"/>
  <c r="H34" i="8" s="1"/>
  <c r="J34" i="8" s="1"/>
  <c r="E40" i="9"/>
  <c r="H40" i="9" s="1"/>
  <c r="P40" i="9" s="1"/>
  <c r="E14" i="9"/>
  <c r="H14" i="9" s="1"/>
  <c r="R14" i="9" s="1"/>
  <c r="E45" i="12"/>
  <c r="H45" i="12" s="1"/>
  <c r="J45" i="12" s="1"/>
  <c r="E55" i="8"/>
  <c r="H55" i="8" s="1"/>
  <c r="R55" i="8" s="1"/>
  <c r="E19" i="8"/>
  <c r="H19" i="8" s="1"/>
  <c r="E21" i="9"/>
  <c r="H21" i="9" s="1"/>
  <c r="R21" i="9" s="1"/>
  <c r="E152" i="2"/>
  <c r="J153" i="3" s="1"/>
  <c r="E176" i="2"/>
  <c r="E177" i="3" s="1"/>
  <c r="E83" i="2"/>
  <c r="E84" i="3" s="1"/>
  <c r="E45" i="8"/>
  <c r="H45" i="8" s="1"/>
  <c r="J45" i="8" s="1"/>
  <c r="E217" i="2"/>
  <c r="E218" i="3" s="1"/>
  <c r="E228" i="2"/>
  <c r="J229" i="3" s="1"/>
  <c r="E239" i="2"/>
  <c r="E240" i="3" s="1"/>
  <c r="E249" i="2"/>
  <c r="E260" i="2"/>
  <c r="E261" i="3" s="1"/>
  <c r="E271" i="2"/>
  <c r="E281" i="2"/>
  <c r="E282" i="3" s="1"/>
  <c r="E292" i="2"/>
  <c r="E303" i="2"/>
  <c r="E304" i="3" s="1"/>
  <c r="F20" i="4"/>
  <c r="I20" i="4" s="1"/>
  <c r="M20" i="4" s="1"/>
  <c r="E36" i="2"/>
  <c r="J37" i="3" s="1"/>
  <c r="E76" i="2"/>
  <c r="E77" i="3" s="1"/>
  <c r="E116" i="2"/>
  <c r="E156" i="2"/>
  <c r="E157" i="3" s="1"/>
  <c r="E37" i="8"/>
  <c r="H37" i="8" s="1"/>
  <c r="J37" i="8" s="1"/>
  <c r="E165" i="2"/>
  <c r="J166" i="3" s="1"/>
  <c r="E121" i="2"/>
  <c r="E122" i="3" s="1"/>
  <c r="E85" i="2"/>
  <c r="E86" i="3" s="1"/>
  <c r="E57" i="8"/>
  <c r="H57" i="8" s="1"/>
  <c r="R57" i="8" s="1"/>
  <c r="E207" i="2"/>
  <c r="E208" i="3" s="1"/>
  <c r="E186" i="2"/>
  <c r="J187" i="3" s="1"/>
  <c r="E150" i="2"/>
  <c r="J151" i="3" s="1"/>
  <c r="E102" i="2"/>
  <c r="E103" i="3" s="1"/>
  <c r="E62" i="2"/>
  <c r="E63" i="3" s="1"/>
  <c r="E22" i="2"/>
  <c r="E23" i="3" s="1"/>
  <c r="E12" i="2"/>
  <c r="E13" i="3" s="1"/>
  <c r="F57" i="4"/>
  <c r="F17" i="4"/>
  <c r="I17" i="4" s="1"/>
  <c r="E35" i="12"/>
  <c r="H35" i="12" s="1"/>
  <c r="J35" i="12" s="1"/>
  <c r="F62" i="4"/>
  <c r="F22" i="4"/>
  <c r="I22" i="4" s="1"/>
  <c r="O22" i="4" s="1"/>
  <c r="E42" i="12"/>
  <c r="H42" i="12" s="1"/>
  <c r="R42" i="12" s="1"/>
  <c r="E52" i="8"/>
  <c r="H52" i="8" s="1"/>
  <c r="N52" i="8" s="1"/>
  <c r="E12" i="9"/>
  <c r="P12" i="9" s="1"/>
  <c r="G18" i="23" s="1"/>
  <c r="F27" i="4"/>
  <c r="I27" i="4" s="1"/>
  <c r="E12" i="8"/>
  <c r="H12" i="8" s="1"/>
  <c r="J12" i="8" s="1"/>
  <c r="L19" i="25" s="1"/>
  <c r="E60" i="12"/>
  <c r="H60" i="12" s="1"/>
  <c r="L60" i="12" s="1"/>
  <c r="E12" i="12"/>
  <c r="H12" i="12" s="1"/>
  <c r="N12" i="12" s="1"/>
  <c r="N18" i="25" s="1"/>
  <c r="E26" i="8"/>
  <c r="H26" i="8" s="1"/>
  <c r="R26" i="8" s="1"/>
  <c r="E35" i="9"/>
  <c r="H35" i="9" s="1"/>
  <c r="R35" i="9" s="1"/>
  <c r="E77" i="12"/>
  <c r="H77" i="12" s="1"/>
  <c r="R77" i="12" s="1"/>
  <c r="E37" i="12"/>
  <c r="H37" i="12" s="1"/>
  <c r="R37" i="12" s="1"/>
  <c r="E47" i="8"/>
  <c r="H47" i="8" s="1"/>
  <c r="E53" i="9"/>
  <c r="H53" i="9" s="1"/>
  <c r="J53" i="9" s="1"/>
  <c r="E13" i="9"/>
  <c r="H13" i="9" s="1"/>
  <c r="N13" i="9" s="1"/>
  <c r="F64" i="4"/>
  <c r="E136" i="2"/>
  <c r="E137" i="3" s="1"/>
  <c r="E147" i="2"/>
  <c r="E148" i="3" s="1"/>
  <c r="E181" i="2"/>
  <c r="E182" i="3" s="1"/>
  <c r="E220" i="2"/>
  <c r="E221" i="3" s="1"/>
  <c r="E231" i="2"/>
  <c r="E232" i="3" s="1"/>
  <c r="E241" i="2"/>
  <c r="E252" i="2"/>
  <c r="J253" i="3" s="1"/>
  <c r="E263" i="2"/>
  <c r="J264" i="3" s="1"/>
  <c r="E273" i="2"/>
  <c r="E274" i="3" s="1"/>
  <c r="E284" i="2"/>
  <c r="E285" i="3" s="1"/>
  <c r="E295" i="2"/>
  <c r="E296" i="3" s="1"/>
  <c r="E305" i="2"/>
  <c r="J306" i="3" s="1"/>
  <c r="F44" i="4"/>
  <c r="E47" i="2"/>
  <c r="E48" i="3" s="1"/>
  <c r="E84" i="2"/>
  <c r="E124" i="2"/>
  <c r="J125" i="3" s="1"/>
  <c r="E167" i="2"/>
  <c r="J168" i="3" s="1"/>
  <c r="E153" i="2"/>
  <c r="J154" i="3" s="1"/>
  <c r="E109" i="2"/>
  <c r="J110" i="3" s="1"/>
  <c r="E77" i="2"/>
  <c r="J78" i="3" s="1"/>
  <c r="E45" i="2"/>
  <c r="J46" i="3" s="1"/>
  <c r="E25" i="8"/>
  <c r="H25" i="8" s="1"/>
  <c r="J25" i="8" s="1"/>
  <c r="E178" i="2"/>
  <c r="J179" i="3" s="1"/>
  <c r="E134" i="2"/>
  <c r="J135" i="3" s="1"/>
  <c r="E94" i="2"/>
  <c r="E95" i="3" s="1"/>
  <c r="E54" i="2"/>
  <c r="E55" i="3" s="1"/>
  <c r="E18" i="8"/>
  <c r="H18" i="8" s="1"/>
  <c r="L18" i="8" s="1"/>
  <c r="F13" i="4"/>
  <c r="I13" i="4" s="1"/>
  <c r="M13" i="4" s="1"/>
  <c r="F49" i="4"/>
  <c r="I49" i="4" s="1"/>
  <c r="S49" i="4" s="1"/>
  <c r="E67" i="12"/>
  <c r="H67" i="12" s="1"/>
  <c r="L67" i="12" s="1"/>
  <c r="E27" i="12"/>
  <c r="H27" i="12" s="1"/>
  <c r="P27" i="12" s="1"/>
  <c r="F54" i="4"/>
  <c r="I54" i="4" s="1"/>
  <c r="M54" i="4" s="1"/>
  <c r="E74" i="12"/>
  <c r="H74" i="12" s="1"/>
  <c r="J74" i="12" s="1"/>
  <c r="E34" i="12"/>
  <c r="H34" i="12" s="1"/>
  <c r="R34" i="12" s="1"/>
  <c r="E44" i="8"/>
  <c r="H44" i="8" s="1"/>
  <c r="P44" i="8" s="1"/>
  <c r="F59" i="4"/>
  <c r="I59" i="4" s="1"/>
  <c r="K59" i="4" s="1"/>
  <c r="F19" i="4"/>
  <c r="E47" i="9"/>
  <c r="H47" i="9" s="1"/>
  <c r="P47" i="9" s="1"/>
  <c r="E44" i="12"/>
  <c r="H44" i="12" s="1"/>
  <c r="P44" i="12" s="1"/>
  <c r="E58" i="8"/>
  <c r="H58" i="8" s="1"/>
  <c r="J58" i="8" s="1"/>
  <c r="E56" i="9"/>
  <c r="H56" i="9" s="1"/>
  <c r="J56" i="9" s="1"/>
  <c r="E24" i="9"/>
  <c r="H24" i="9" s="1"/>
  <c r="R24" i="9" s="1"/>
  <c r="E69" i="12"/>
  <c r="H69" i="12" s="1"/>
  <c r="J69" i="12" s="1"/>
  <c r="E29" i="12"/>
  <c r="H29" i="12" s="1"/>
  <c r="N29" i="12" s="1"/>
  <c r="E31" i="8"/>
  <c r="H31" i="8" s="1"/>
  <c r="N31" i="8" s="1"/>
  <c r="E45" i="9"/>
  <c r="H45" i="9" s="1"/>
  <c r="P45" i="9" s="1"/>
  <c r="C75" i="11"/>
  <c r="E29" i="13"/>
  <c r="H29" i="13" s="1"/>
  <c r="P29" i="13" s="1"/>
  <c r="E28" i="13"/>
  <c r="H28" i="13" s="1"/>
  <c r="L28" i="13" s="1"/>
  <c r="S62" i="9"/>
  <c r="E27" i="13"/>
  <c r="H27" i="13" s="1"/>
  <c r="N27" i="13" s="1"/>
  <c r="E25" i="13"/>
  <c r="H25" i="13" s="1"/>
  <c r="P25" i="13" s="1"/>
  <c r="E24" i="13"/>
  <c r="H24" i="13" s="1"/>
  <c r="J24" i="13" s="1"/>
  <c r="E16" i="13"/>
  <c r="H16" i="13" s="1"/>
  <c r="N16" i="13" s="1"/>
  <c r="E23" i="13"/>
  <c r="H23" i="13" s="1"/>
  <c r="L23" i="13" s="1"/>
  <c r="E15" i="13"/>
  <c r="H15" i="13" s="1"/>
  <c r="J15" i="13" s="1"/>
  <c r="E22" i="13"/>
  <c r="H22" i="13" s="1"/>
  <c r="R22" i="13" s="1"/>
  <c r="E14" i="13"/>
  <c r="H14" i="13" s="1"/>
  <c r="L14" i="13" s="1"/>
  <c r="AE63" i="11"/>
  <c r="R23" i="8"/>
  <c r="D16" i="11"/>
  <c r="H16" i="11" s="1"/>
  <c r="AB16" i="11" s="1"/>
  <c r="H52" i="25" s="1"/>
  <c r="D19" i="11"/>
  <c r="H19" i="11" s="1"/>
  <c r="D15" i="11"/>
  <c r="H15" i="11" s="1"/>
  <c r="D18" i="11"/>
  <c r="H18" i="11" s="1"/>
  <c r="D17" i="11"/>
  <c r="H17" i="11" s="1"/>
  <c r="S62" i="10"/>
  <c r="S62" i="13"/>
  <c r="E200" i="2"/>
  <c r="J201" i="3" s="1"/>
  <c r="AH201" i="3" s="1"/>
  <c r="E120" i="2"/>
  <c r="E121" i="3" s="1"/>
  <c r="E160" i="2"/>
  <c r="E96" i="2"/>
  <c r="J97" i="3" s="1"/>
  <c r="N97" i="3" s="1"/>
  <c r="E188" i="2"/>
  <c r="E189" i="3" s="1"/>
  <c r="E219" i="2"/>
  <c r="J220" i="3" s="1"/>
  <c r="AC220" i="3" s="1"/>
  <c r="E227" i="2"/>
  <c r="J228" i="3" s="1"/>
  <c r="AH228" i="3" s="1"/>
  <c r="E235" i="2"/>
  <c r="E236" i="3" s="1"/>
  <c r="E243" i="2"/>
  <c r="E244" i="3" s="1"/>
  <c r="E251" i="2"/>
  <c r="E252" i="3" s="1"/>
  <c r="E259" i="2"/>
  <c r="E260" i="3" s="1"/>
  <c r="E267" i="2"/>
  <c r="J268" i="3" s="1"/>
  <c r="N268" i="3" s="1"/>
  <c r="E275" i="2"/>
  <c r="E276" i="3" s="1"/>
  <c r="E283" i="2"/>
  <c r="E284" i="3" s="1"/>
  <c r="E291" i="2"/>
  <c r="J292" i="3" s="1"/>
  <c r="N292" i="3" s="1"/>
  <c r="E299" i="2"/>
  <c r="J300" i="3" s="1"/>
  <c r="E307" i="2"/>
  <c r="J308" i="3" s="1"/>
  <c r="AC308" i="3" s="1"/>
  <c r="F36" i="4"/>
  <c r="E31" i="2"/>
  <c r="E32" i="3" s="1"/>
  <c r="E60" i="2"/>
  <c r="E61" i="3" s="1"/>
  <c r="E92" i="2"/>
  <c r="E93" i="3" s="1"/>
  <c r="E119" i="2"/>
  <c r="E120" i="3" s="1"/>
  <c r="E151" i="2"/>
  <c r="J152" i="3" s="1"/>
  <c r="X152" i="3" s="1"/>
  <c r="E187" i="2"/>
  <c r="J188" i="3" s="1"/>
  <c r="E189" i="2"/>
  <c r="J190" i="3" s="1"/>
  <c r="N190" i="3" s="1"/>
  <c r="E157" i="2"/>
  <c r="E125" i="2"/>
  <c r="E126" i="3" s="1"/>
  <c r="E65" i="2"/>
  <c r="J66" i="3" s="1"/>
  <c r="AC66" i="3" s="1"/>
  <c r="E41" i="2"/>
  <c r="E42" i="3" s="1"/>
  <c r="E49" i="8"/>
  <c r="H49" i="8" s="1"/>
  <c r="R49" i="8" s="1"/>
  <c r="E210" i="2"/>
  <c r="E211" i="3" s="1"/>
  <c r="E203" i="2"/>
  <c r="E204" i="3" s="1"/>
  <c r="E174" i="2"/>
  <c r="E175" i="3" s="1"/>
  <c r="E146" i="2"/>
  <c r="E147" i="3" s="1"/>
  <c r="E114" i="2"/>
  <c r="E115" i="3" s="1"/>
  <c r="E82" i="2"/>
  <c r="E83" i="3" s="1"/>
  <c r="E50" i="2"/>
  <c r="E51" i="3" s="1"/>
  <c r="E18" i="2"/>
  <c r="E19" i="3" s="1"/>
  <c r="E15" i="2"/>
  <c r="E16" i="3" s="1"/>
  <c r="E23" i="9"/>
  <c r="H23" i="9" s="1"/>
  <c r="R23" i="9" s="1"/>
  <c r="F45" i="4"/>
  <c r="I45" i="4" s="1"/>
  <c r="M45" i="4" s="1"/>
  <c r="F14" i="4"/>
  <c r="E47" i="12"/>
  <c r="H47" i="12" s="1"/>
  <c r="P47" i="12" s="1"/>
  <c r="E15" i="12"/>
  <c r="H15" i="12" s="1"/>
  <c r="J15" i="12" s="1"/>
  <c r="L32" i="25" s="1"/>
  <c r="F50" i="4"/>
  <c r="F18" i="4"/>
  <c r="I18" i="4" s="1"/>
  <c r="E54" i="12"/>
  <c r="H54" i="12" s="1"/>
  <c r="L54" i="12" s="1"/>
  <c r="E22" i="12"/>
  <c r="E40" i="8"/>
  <c r="H40" i="8" s="1"/>
  <c r="J40" i="8" s="1"/>
  <c r="D71" i="13"/>
  <c r="F39" i="4"/>
  <c r="I39" i="4" s="1"/>
  <c r="E79" i="12"/>
  <c r="H79" i="12" s="1"/>
  <c r="N79" i="12" s="1"/>
  <c r="E42" i="9"/>
  <c r="H42" i="9" s="1"/>
  <c r="R42" i="9" s="1"/>
  <c r="E56" i="12"/>
  <c r="H56" i="12" s="1"/>
  <c r="J56" i="12" s="1"/>
  <c r="E24" i="12"/>
  <c r="H24" i="12" s="1"/>
  <c r="P24" i="12" s="1"/>
  <c r="E46" i="8"/>
  <c r="H46" i="8" s="1"/>
  <c r="L46" i="8" s="1"/>
  <c r="E54" i="9"/>
  <c r="H54" i="9" s="1"/>
  <c r="J54" i="9" s="1"/>
  <c r="E32" i="9"/>
  <c r="H32" i="9" s="1"/>
  <c r="J32" i="9" s="1"/>
  <c r="F15" i="4"/>
  <c r="E57" i="12"/>
  <c r="H57" i="12" s="1"/>
  <c r="J57" i="12" s="1"/>
  <c r="E25" i="12"/>
  <c r="H25" i="12" s="1"/>
  <c r="L25" i="12" s="1"/>
  <c r="E43" i="8"/>
  <c r="H43" i="8" s="1"/>
  <c r="L43" i="8" s="1"/>
  <c r="E15" i="8"/>
  <c r="H15" i="8" s="1"/>
  <c r="P15" i="8" s="1"/>
  <c r="E33" i="9"/>
  <c r="H33" i="9" s="1"/>
  <c r="P33" i="9" s="1"/>
  <c r="E168" i="2"/>
  <c r="E169" i="3" s="1"/>
  <c r="E104" i="2"/>
  <c r="E105" i="3" s="1"/>
  <c r="E144" i="2"/>
  <c r="E145" i="3" s="1"/>
  <c r="E184" i="2"/>
  <c r="E185" i="3" s="1"/>
  <c r="E13" i="8"/>
  <c r="H13" i="8" s="1"/>
  <c r="J13" i="8" s="1"/>
  <c r="E199" i="2"/>
  <c r="E200" i="3" s="1"/>
  <c r="E221" i="2"/>
  <c r="E222" i="3" s="1"/>
  <c r="E229" i="2"/>
  <c r="E230" i="3" s="1"/>
  <c r="E237" i="2"/>
  <c r="E238" i="3" s="1"/>
  <c r="E245" i="2"/>
  <c r="E246" i="3" s="1"/>
  <c r="E253" i="2"/>
  <c r="E254" i="3" s="1"/>
  <c r="E261" i="2"/>
  <c r="E262" i="3" s="1"/>
  <c r="E269" i="2"/>
  <c r="E270" i="3" s="1"/>
  <c r="E277" i="2"/>
  <c r="J278" i="3" s="1"/>
  <c r="E285" i="2"/>
  <c r="J286" i="3" s="1"/>
  <c r="X286" i="3" s="1"/>
  <c r="E293" i="2"/>
  <c r="E294" i="3" s="1"/>
  <c r="E301" i="2"/>
  <c r="E302" i="3" s="1"/>
  <c r="E309" i="2"/>
  <c r="J310" i="3" s="1"/>
  <c r="AC310" i="3" s="1"/>
  <c r="F52" i="4"/>
  <c r="I52" i="4" s="1"/>
  <c r="E39" i="2"/>
  <c r="J40" i="3" s="1"/>
  <c r="X40" i="3" s="1"/>
  <c r="E68" i="2"/>
  <c r="J69" i="3" s="1"/>
  <c r="AC69" i="3" s="1"/>
  <c r="E100" i="2"/>
  <c r="E101" i="3" s="1"/>
  <c r="E127" i="2"/>
  <c r="E128" i="3" s="1"/>
  <c r="E159" i="2"/>
  <c r="E160" i="3" s="1"/>
  <c r="E201" i="2"/>
  <c r="J202" i="3" s="1"/>
  <c r="S202" i="3" s="1"/>
  <c r="E196" i="2"/>
  <c r="E197" i="3" s="1"/>
  <c r="E149" i="2"/>
  <c r="E150" i="3" s="1"/>
  <c r="E117" i="2"/>
  <c r="E118" i="3" s="1"/>
  <c r="E89" i="2"/>
  <c r="E90" i="3" s="1"/>
  <c r="E61" i="2"/>
  <c r="E62" i="3" s="1"/>
  <c r="E33" i="2"/>
  <c r="E34" i="3" s="1"/>
  <c r="E33" i="8"/>
  <c r="H33" i="8" s="1"/>
  <c r="J33" i="8" s="1"/>
  <c r="E208" i="2"/>
  <c r="E209" i="3" s="1"/>
  <c r="E198" i="2"/>
  <c r="J199" i="3" s="1"/>
  <c r="AH199" i="3" s="1"/>
  <c r="E166" i="2"/>
  <c r="J167" i="3" s="1"/>
  <c r="AC167" i="3" s="1"/>
  <c r="E138" i="2"/>
  <c r="E139" i="3" s="1"/>
  <c r="E106" i="2"/>
  <c r="E107" i="3" s="1"/>
  <c r="E74" i="2"/>
  <c r="E75" i="3" s="1"/>
  <c r="E42" i="2"/>
  <c r="J43" i="3" s="1"/>
  <c r="AH43" i="3" s="1"/>
  <c r="E22" i="8"/>
  <c r="H22" i="8" s="1"/>
  <c r="L22" i="8" s="1"/>
  <c r="E13" i="2"/>
  <c r="J14" i="3" s="1"/>
  <c r="N14" i="3" s="1"/>
  <c r="F69" i="4"/>
  <c r="F37" i="4"/>
  <c r="E71" i="12"/>
  <c r="H71" i="12" s="1"/>
  <c r="R71" i="12" s="1"/>
  <c r="E39" i="12"/>
  <c r="H39" i="12" s="1"/>
  <c r="N39" i="12" s="1"/>
  <c r="E18" i="9"/>
  <c r="H18" i="9" s="1"/>
  <c r="P18" i="9" s="1"/>
  <c r="F42" i="4"/>
  <c r="I42" i="4" s="1"/>
  <c r="K42" i="4" s="1"/>
  <c r="E76" i="12"/>
  <c r="H76" i="12" s="1"/>
  <c r="P76" i="12" s="1"/>
  <c r="E46" i="12"/>
  <c r="H46" i="12" s="1"/>
  <c r="N46" i="12" s="1"/>
  <c r="E14" i="12"/>
  <c r="E32" i="8"/>
  <c r="H32" i="8" s="1"/>
  <c r="J32" i="8" s="1"/>
  <c r="F63" i="4"/>
  <c r="F31" i="4"/>
  <c r="E24" i="8"/>
  <c r="H24" i="8" s="1"/>
  <c r="J24" i="8" s="1"/>
  <c r="E26" i="9"/>
  <c r="H26" i="9" s="1"/>
  <c r="J26" i="9" s="1"/>
  <c r="E48" i="12"/>
  <c r="H48" i="12" s="1"/>
  <c r="E16" i="12"/>
  <c r="E38" i="8"/>
  <c r="H38" i="8" s="1"/>
  <c r="J38" i="8" s="1"/>
  <c r="E48" i="9"/>
  <c r="H48" i="9" s="1"/>
  <c r="L48" i="9" s="1"/>
  <c r="E27" i="9"/>
  <c r="H27" i="9" s="1"/>
  <c r="N27" i="9" s="1"/>
  <c r="E81" i="12"/>
  <c r="H81" i="12" s="1"/>
  <c r="J81" i="12" s="1"/>
  <c r="E49" i="12"/>
  <c r="H49" i="12" s="1"/>
  <c r="N49" i="12" s="1"/>
  <c r="E17" i="12"/>
  <c r="E35" i="8"/>
  <c r="H35" i="8" s="1"/>
  <c r="N35" i="8" s="1"/>
  <c r="E57" i="9"/>
  <c r="H57" i="9" s="1"/>
  <c r="J57" i="9" s="1"/>
  <c r="E25" i="9"/>
  <c r="H25" i="9" s="1"/>
  <c r="J25" i="9" s="1"/>
  <c r="L23" i="8"/>
  <c r="P23" i="8"/>
  <c r="E21" i="10"/>
  <c r="E20" i="10"/>
  <c r="E19" i="10"/>
  <c r="E16" i="10"/>
  <c r="E20" i="30"/>
  <c r="H20" i="30" s="1"/>
  <c r="J20" i="30" s="1"/>
  <c r="R18" i="12"/>
  <c r="E17" i="10"/>
  <c r="E18" i="10"/>
  <c r="P18" i="12"/>
  <c r="E19" i="30"/>
  <c r="E18" i="30"/>
  <c r="P40" i="11"/>
  <c r="AI201" i="3"/>
  <c r="AH96" i="3"/>
  <c r="E13" i="13"/>
  <c r="H13" i="13" s="1"/>
  <c r="P13" i="13" s="1"/>
  <c r="P28" i="11"/>
  <c r="X40" i="11"/>
  <c r="AB32" i="11"/>
  <c r="L56" i="11"/>
  <c r="T28" i="11"/>
  <c r="AB40" i="11"/>
  <c r="P32" i="11"/>
  <c r="L32" i="11"/>
  <c r="X32" i="11"/>
  <c r="T56" i="11"/>
  <c r="AB28" i="11"/>
  <c r="P24" i="11"/>
  <c r="L28" i="11"/>
  <c r="X24" i="11"/>
  <c r="L40" i="11"/>
  <c r="E15" i="10"/>
  <c r="E14" i="10"/>
  <c r="S83" i="12"/>
  <c r="S62" i="8"/>
  <c r="T71" i="4"/>
  <c r="AI122" i="3"/>
  <c r="AI285" i="3"/>
  <c r="AI277" i="3"/>
  <c r="AI269" i="3"/>
  <c r="AI233" i="3"/>
  <c r="AI169" i="3"/>
  <c r="AI161" i="3"/>
  <c r="AI295" i="3"/>
  <c r="AI311" i="3"/>
  <c r="AI307" i="3"/>
  <c r="AI304" i="3"/>
  <c r="AI303" i="3"/>
  <c r="AI299" i="3"/>
  <c r="AI291" i="3"/>
  <c r="AI270" i="3"/>
  <c r="AI259" i="3"/>
  <c r="AI251" i="3"/>
  <c r="AI179" i="3"/>
  <c r="AI142" i="3"/>
  <c r="AI102" i="3"/>
  <c r="AI94" i="3"/>
  <c r="AI90" i="3"/>
  <c r="AI86" i="3"/>
  <c r="AI82" i="3"/>
  <c r="AI78" i="3"/>
  <c r="AI74" i="3"/>
  <c r="AI70" i="3"/>
  <c r="AI66" i="3"/>
  <c r="AI62" i="3"/>
  <c r="AI58" i="3"/>
  <c r="AI54" i="3"/>
  <c r="AI50" i="3"/>
  <c r="AI46" i="3"/>
  <c r="AI42" i="3"/>
  <c r="AI38" i="3"/>
  <c r="AI34" i="3"/>
  <c r="AI30" i="3"/>
  <c r="AI26" i="3"/>
  <c r="AI22" i="3"/>
  <c r="AI18" i="3"/>
  <c r="AI14" i="3"/>
  <c r="AI98" i="3"/>
  <c r="AI164" i="3"/>
  <c r="AI163" i="3"/>
  <c r="AI160" i="3"/>
  <c r="AI156" i="3"/>
  <c r="AI148" i="3"/>
  <c r="AI144" i="3"/>
  <c r="AI140" i="3"/>
  <c r="AI139" i="3"/>
  <c r="AI136" i="3"/>
  <c r="AI132" i="3"/>
  <c r="AI128" i="3"/>
  <c r="AI124" i="3"/>
  <c r="AI120" i="3"/>
  <c r="AI112" i="3"/>
  <c r="AI108" i="3"/>
  <c r="AI101" i="3"/>
  <c r="AI97" i="3"/>
  <c r="AI93" i="3"/>
  <c r="AI89" i="3"/>
  <c r="AI87" i="3"/>
  <c r="AI76" i="3"/>
  <c r="AI72" i="3"/>
  <c r="AI69" i="3"/>
  <c r="AI68" i="3"/>
  <c r="AI65" i="3"/>
  <c r="AI61" i="3"/>
  <c r="AI53" i="3"/>
  <c r="AI49" i="3"/>
  <c r="AI45" i="3"/>
  <c r="AI37" i="3"/>
  <c r="AI33" i="3"/>
  <c r="AI29" i="3"/>
  <c r="AI25" i="3"/>
  <c r="AI21" i="3"/>
  <c r="AI13" i="3"/>
  <c r="AI292" i="3"/>
  <c r="AI287" i="3"/>
  <c r="AI283" i="3"/>
  <c r="AI280" i="3"/>
  <c r="AI279" i="3"/>
  <c r="AI275" i="3"/>
  <c r="AI272" i="3"/>
  <c r="AI271" i="3"/>
  <c r="AI267" i="3"/>
  <c r="AI263" i="3"/>
  <c r="AI255" i="3"/>
  <c r="AI247" i="3"/>
  <c r="AI243" i="3"/>
  <c r="AI240" i="3"/>
  <c r="AI239" i="3"/>
  <c r="AI235" i="3"/>
  <c r="AI231" i="3"/>
  <c r="AI228" i="3"/>
  <c r="AI227" i="3"/>
  <c r="AI223" i="3"/>
  <c r="AI219" i="3"/>
  <c r="AI215" i="3"/>
  <c r="AI211" i="3"/>
  <c r="AI207" i="3"/>
  <c r="AI203" i="3"/>
  <c r="AI200" i="3"/>
  <c r="AI199" i="3"/>
  <c r="AI195" i="3"/>
  <c r="AI191" i="3"/>
  <c r="AI187" i="3"/>
  <c r="AI184" i="3"/>
  <c r="AI183" i="3"/>
  <c r="AI180" i="3"/>
  <c r="AI176" i="3"/>
  <c r="AI175" i="3"/>
  <c r="AI171" i="3"/>
  <c r="AI262" i="3"/>
  <c r="AI254" i="3"/>
  <c r="AI242" i="3"/>
  <c r="AI182" i="3"/>
  <c r="AI281" i="3"/>
  <c r="AI265" i="3"/>
  <c r="AI261" i="3"/>
  <c r="AI257" i="3"/>
  <c r="AI253" i="3"/>
  <c r="AI249" i="3"/>
  <c r="AI245" i="3"/>
  <c r="AI241" i="3"/>
  <c r="AI229" i="3"/>
  <c r="AI225" i="3"/>
  <c r="AI221" i="3"/>
  <c r="AI205" i="3"/>
  <c r="AI197" i="3"/>
  <c r="AI193" i="3"/>
  <c r="AI189" i="3"/>
  <c r="AI185" i="3"/>
  <c r="AI181" i="3"/>
  <c r="AI177" i="3"/>
  <c r="AI173" i="3"/>
  <c r="AI104" i="3"/>
  <c r="AI100" i="3"/>
  <c r="AI99" i="3"/>
  <c r="AI96" i="3"/>
  <c r="AI95" i="3"/>
  <c r="AI92" i="3"/>
  <c r="AI91" i="3"/>
  <c r="AI88" i="3"/>
  <c r="AI84" i="3"/>
  <c r="AI83" i="3"/>
  <c r="AI80" i="3"/>
  <c r="AI79" i="3"/>
  <c r="AI75" i="3"/>
  <c r="AI71" i="3"/>
  <c r="AI67" i="3"/>
  <c r="AI64" i="3"/>
  <c r="AI63" i="3"/>
  <c r="AI60" i="3"/>
  <c r="AI59" i="3"/>
  <c r="AI56" i="3"/>
  <c r="AI55" i="3"/>
  <c r="AI52" i="3"/>
  <c r="AI51" i="3"/>
  <c r="AI48" i="3"/>
  <c r="AI47" i="3"/>
  <c r="AI44" i="3"/>
  <c r="AI43" i="3"/>
  <c r="AI40" i="3"/>
  <c r="AI39" i="3"/>
  <c r="AI35" i="3"/>
  <c r="AI32" i="3"/>
  <c r="AI31" i="3"/>
  <c r="AI28" i="3"/>
  <c r="AI27" i="3"/>
  <c r="AI24" i="3"/>
  <c r="AI23" i="3"/>
  <c r="AI19" i="3"/>
  <c r="AI16" i="3"/>
  <c r="AI15" i="3"/>
  <c r="AB313" i="3"/>
  <c r="E34" i="33" s="1"/>
  <c r="AI168" i="3"/>
  <c r="AI115" i="3"/>
  <c r="AI114" i="3"/>
  <c r="AI111" i="3"/>
  <c r="AI110" i="3"/>
  <c r="AI107" i="3"/>
  <c r="AI106" i="3"/>
  <c r="AI103" i="3"/>
  <c r="AI312" i="3"/>
  <c r="AI310" i="3"/>
  <c r="AI309" i="3"/>
  <c r="AI308" i="3"/>
  <c r="AI306" i="3"/>
  <c r="AI305" i="3"/>
  <c r="AI302" i="3"/>
  <c r="AI301" i="3"/>
  <c r="AI300" i="3"/>
  <c r="AI298" i="3"/>
  <c r="AI297" i="3"/>
  <c r="AI296" i="3"/>
  <c r="AI294" i="3"/>
  <c r="AI293" i="3"/>
  <c r="AI290" i="3"/>
  <c r="AI289" i="3"/>
  <c r="AI286" i="3"/>
  <c r="AI282" i="3"/>
  <c r="AI278" i="3"/>
  <c r="AI274" i="3"/>
  <c r="AI273" i="3"/>
  <c r="AI266" i="3"/>
  <c r="AI258" i="3"/>
  <c r="AI250" i="3"/>
  <c r="AI246" i="3"/>
  <c r="AI238" i="3"/>
  <c r="AI237" i="3"/>
  <c r="AI234" i="3"/>
  <c r="AI230" i="3"/>
  <c r="AI226" i="3"/>
  <c r="AI222" i="3"/>
  <c r="AI218" i="3"/>
  <c r="AI217" i="3"/>
  <c r="AI214" i="3"/>
  <c r="AI213" i="3"/>
  <c r="AI210" i="3"/>
  <c r="AI209" i="3"/>
  <c r="AI206" i="3"/>
  <c r="AI202" i="3"/>
  <c r="AI198" i="3"/>
  <c r="AI194" i="3"/>
  <c r="AI190" i="3"/>
  <c r="AI186" i="3"/>
  <c r="AI178" i="3"/>
  <c r="AI174" i="3"/>
  <c r="AI170" i="3"/>
  <c r="AI167" i="3"/>
  <c r="AI166" i="3"/>
  <c r="AI165" i="3"/>
  <c r="AI162" i="3"/>
  <c r="AI159" i="3"/>
  <c r="AI158" i="3"/>
  <c r="AI157" i="3"/>
  <c r="AI155" i="3"/>
  <c r="AI154" i="3"/>
  <c r="AI153" i="3"/>
  <c r="AI151" i="3"/>
  <c r="AI150" i="3"/>
  <c r="AI149" i="3"/>
  <c r="AI147" i="3"/>
  <c r="AI146" i="3"/>
  <c r="AI145" i="3"/>
  <c r="AI143" i="3"/>
  <c r="AI141" i="3"/>
  <c r="AI138" i="3"/>
  <c r="AI137" i="3"/>
  <c r="AI135" i="3"/>
  <c r="AI134" i="3"/>
  <c r="AI133" i="3"/>
  <c r="AI131" i="3"/>
  <c r="AI130" i="3"/>
  <c r="AI129" i="3"/>
  <c r="AI127" i="3"/>
  <c r="AI126" i="3"/>
  <c r="AI125" i="3"/>
  <c r="AI123" i="3"/>
  <c r="AI121" i="3"/>
  <c r="AI119" i="3"/>
  <c r="AI118" i="3"/>
  <c r="AI117" i="3"/>
  <c r="AI113" i="3"/>
  <c r="AI109" i="3"/>
  <c r="AI105" i="3"/>
  <c r="AI288" i="3"/>
  <c r="AI284" i="3"/>
  <c r="AI276" i="3"/>
  <c r="AI268" i="3"/>
  <c r="AI264" i="3"/>
  <c r="AI260" i="3"/>
  <c r="AI256" i="3"/>
  <c r="AI252" i="3"/>
  <c r="AI248" i="3"/>
  <c r="AI244" i="3"/>
  <c r="AI236" i="3"/>
  <c r="AI232" i="3"/>
  <c r="AI224" i="3"/>
  <c r="AI220" i="3"/>
  <c r="AI216" i="3"/>
  <c r="AI212" i="3"/>
  <c r="AI208" i="3"/>
  <c r="AI204" i="3"/>
  <c r="AI196" i="3"/>
  <c r="AI192" i="3"/>
  <c r="AI188" i="3"/>
  <c r="AI172" i="3"/>
  <c r="AI116" i="3"/>
  <c r="AI152" i="3"/>
  <c r="AI85" i="3"/>
  <c r="AI81" i="3"/>
  <c r="AI77" i="3"/>
  <c r="AI73" i="3"/>
  <c r="AI57" i="3"/>
  <c r="AI41" i="3"/>
  <c r="AG313" i="3"/>
  <c r="F34" i="33" s="1"/>
  <c r="W313" i="3"/>
  <c r="D34" i="33" s="1"/>
  <c r="R313" i="3"/>
  <c r="C34" i="33" s="1"/>
  <c r="AI20" i="3"/>
  <c r="AH170" i="3"/>
  <c r="AH50" i="3"/>
  <c r="L56" i="30"/>
  <c r="P56" i="30"/>
  <c r="S95" i="3"/>
  <c r="N191" i="3"/>
  <c r="N47" i="13"/>
  <c r="AH48" i="3"/>
  <c r="N128" i="3"/>
  <c r="AH143" i="3"/>
  <c r="X151" i="3"/>
  <c r="AC102" i="3"/>
  <c r="AH127" i="3"/>
  <c r="S87" i="3"/>
  <c r="AC63" i="3"/>
  <c r="S215" i="3"/>
  <c r="N103" i="3"/>
  <c r="X191" i="3"/>
  <c r="X239" i="3"/>
  <c r="AH79" i="3"/>
  <c r="X159" i="3"/>
  <c r="S311" i="3"/>
  <c r="X135" i="3"/>
  <c r="AI36" i="3"/>
  <c r="S109" i="3"/>
  <c r="X41" i="11"/>
  <c r="P45" i="11"/>
  <c r="AB49" i="11"/>
  <c r="R55" i="13"/>
  <c r="R35" i="13"/>
  <c r="J51" i="13"/>
  <c r="AB21" i="11"/>
  <c r="P50" i="11"/>
  <c r="P49" i="11"/>
  <c r="L43" i="13"/>
  <c r="L21" i="11"/>
  <c r="P41" i="11"/>
  <c r="P40" i="30"/>
  <c r="J32" i="30"/>
  <c r="AC245" i="3"/>
  <c r="AH95" i="3"/>
  <c r="L38" i="11"/>
  <c r="N42" i="3"/>
  <c r="X306" i="3"/>
  <c r="AC95" i="3"/>
  <c r="P28" i="30"/>
  <c r="P32" i="30"/>
  <c r="P36" i="30"/>
  <c r="J40" i="30"/>
  <c r="X95" i="3"/>
  <c r="X26" i="3"/>
  <c r="X101" i="3"/>
  <c r="S127" i="3"/>
  <c r="S27" i="3"/>
  <c r="N217" i="3"/>
  <c r="S257" i="3"/>
  <c r="AC273" i="3"/>
  <c r="AC289" i="3"/>
  <c r="S305" i="3"/>
  <c r="AH187" i="3"/>
  <c r="N155" i="3"/>
  <c r="AH121" i="3"/>
  <c r="S155" i="3"/>
  <c r="AC143" i="3"/>
  <c r="S178" i="3"/>
  <c r="N146" i="3"/>
  <c r="S181" i="3"/>
  <c r="N109" i="3"/>
  <c r="X96" i="3"/>
  <c r="N221" i="3"/>
  <c r="AC133" i="3"/>
  <c r="X108" i="3"/>
  <c r="N96" i="3"/>
  <c r="AC275" i="3"/>
  <c r="S29" i="3"/>
  <c r="AH179" i="3"/>
  <c r="AC109" i="3"/>
  <c r="AH53" i="3"/>
  <c r="X237" i="3"/>
  <c r="X109" i="3"/>
  <c r="X50" i="3"/>
  <c r="J271" i="3"/>
  <c r="S271" i="3" s="1"/>
  <c r="N51" i="13"/>
  <c r="X21" i="11"/>
  <c r="AB41" i="11"/>
  <c r="X45" i="11"/>
  <c r="T41" i="11"/>
  <c r="X49" i="11"/>
  <c r="L45" i="11"/>
  <c r="T49" i="11"/>
  <c r="AB45" i="11"/>
  <c r="P21" i="11"/>
  <c r="J23" i="8"/>
  <c r="P29" i="30"/>
  <c r="J33" i="30"/>
  <c r="P33" i="30"/>
  <c r="L41" i="30"/>
  <c r="L32" i="13"/>
  <c r="N49" i="30"/>
  <c r="J40" i="13"/>
  <c r="R61" i="30"/>
  <c r="L75" i="12"/>
  <c r="N56" i="30"/>
  <c r="J35" i="13"/>
  <c r="R47" i="13"/>
  <c r="R32" i="30"/>
  <c r="J56" i="30"/>
  <c r="J47" i="13"/>
  <c r="L40" i="30"/>
  <c r="N35" i="13"/>
  <c r="N43" i="13"/>
  <c r="L47" i="13"/>
  <c r="L31" i="13"/>
  <c r="R40" i="30"/>
  <c r="L51" i="13"/>
  <c r="J48" i="30"/>
  <c r="P53" i="12"/>
  <c r="P59" i="13"/>
  <c r="N31" i="13"/>
  <c r="P51" i="13"/>
  <c r="N32" i="30"/>
  <c r="R31" i="13"/>
  <c r="N48" i="30"/>
  <c r="R43" i="13"/>
  <c r="P29" i="8"/>
  <c r="L29" i="8"/>
  <c r="J307" i="3"/>
  <c r="AH307" i="3" s="1"/>
  <c r="N29" i="8"/>
  <c r="E259" i="3"/>
  <c r="L64" i="12"/>
  <c r="L61" i="12"/>
  <c r="P61" i="12"/>
  <c r="J18" i="12"/>
  <c r="L18" i="12"/>
  <c r="J284" i="3"/>
  <c r="AC284" i="3" s="1"/>
  <c r="N64" i="12"/>
  <c r="R29" i="8"/>
  <c r="L31" i="8"/>
  <c r="J260" i="3"/>
  <c r="X260" i="3" s="1"/>
  <c r="R31" i="9"/>
  <c r="J290" i="3"/>
  <c r="S290" i="3" s="1"/>
  <c r="L14" i="8"/>
  <c r="J61" i="12"/>
  <c r="J56" i="13"/>
  <c r="L17" i="9"/>
  <c r="L59" i="8"/>
  <c r="P62" i="12"/>
  <c r="L62" i="12"/>
  <c r="J62" i="12"/>
  <c r="N75" i="12"/>
  <c r="J279" i="3"/>
  <c r="X279" i="3" s="1"/>
  <c r="J309" i="3"/>
  <c r="AH309" i="3" s="1"/>
  <c r="J301" i="3"/>
  <c r="N301" i="3" s="1"/>
  <c r="X245" i="3"/>
  <c r="L61" i="13"/>
  <c r="N41" i="11"/>
  <c r="O41" i="11" s="1"/>
  <c r="N33" i="30"/>
  <c r="N49" i="11"/>
  <c r="O49" i="11" s="1"/>
  <c r="J41" i="30"/>
  <c r="L40" i="13"/>
  <c r="P56" i="13"/>
  <c r="X50" i="11"/>
  <c r="T38" i="11"/>
  <c r="N44" i="11"/>
  <c r="O44" i="11" s="1"/>
  <c r="R56" i="13"/>
  <c r="AB38" i="11"/>
  <c r="R30" i="30"/>
  <c r="L57" i="30"/>
  <c r="J48" i="13"/>
  <c r="P38" i="11"/>
  <c r="J52" i="13"/>
  <c r="R52" i="13"/>
  <c r="P22" i="11"/>
  <c r="J61" i="30"/>
  <c r="L52" i="13"/>
  <c r="P45" i="30"/>
  <c r="T46" i="11"/>
  <c r="AB50" i="11"/>
  <c r="L61" i="30"/>
  <c r="X215" i="3"/>
  <c r="AC207" i="3"/>
  <c r="AH210" i="3"/>
  <c r="M313" i="3"/>
  <c r="B34" i="33" s="1"/>
  <c r="L33" i="30"/>
  <c r="R49" i="30"/>
  <c r="N61" i="13"/>
  <c r="J32" i="13"/>
  <c r="L46" i="11"/>
  <c r="P61" i="30"/>
  <c r="R40" i="13"/>
  <c r="T34" i="11"/>
  <c r="J37" i="30"/>
  <c r="L37" i="30"/>
  <c r="P61" i="13"/>
  <c r="L48" i="13"/>
  <c r="P49" i="30"/>
  <c r="N48" i="13"/>
  <c r="P57" i="30"/>
  <c r="P26" i="11"/>
  <c r="X46" i="11"/>
  <c r="P32" i="13"/>
  <c r="J61" i="13"/>
  <c r="P48" i="13"/>
  <c r="N56" i="13"/>
  <c r="P40" i="13"/>
  <c r="L49" i="30"/>
  <c r="J45" i="30"/>
  <c r="R57" i="30"/>
  <c r="L26" i="11"/>
  <c r="L50" i="11"/>
  <c r="N32" i="13"/>
  <c r="X22" i="11"/>
  <c r="N37" i="30"/>
  <c r="AB46" i="11"/>
  <c r="N52" i="13"/>
  <c r="L45" i="30"/>
  <c r="J57" i="30"/>
  <c r="AB26" i="11"/>
  <c r="X26" i="11"/>
  <c r="R45" i="30"/>
  <c r="L41" i="13"/>
  <c r="P53" i="13"/>
  <c r="P45" i="13"/>
  <c r="P41" i="13"/>
  <c r="N26" i="30"/>
  <c r="P50" i="30"/>
  <c r="P54" i="30"/>
  <c r="J58" i="30"/>
  <c r="J50" i="30"/>
  <c r="N45" i="13"/>
  <c r="L50" i="30"/>
  <c r="L38" i="30"/>
  <c r="J54" i="30"/>
  <c r="L37" i="13"/>
  <c r="N50" i="30"/>
  <c r="P38" i="30"/>
  <c r="L54" i="30"/>
  <c r="J30" i="30"/>
  <c r="R38" i="30"/>
  <c r="J38" i="30"/>
  <c r="E33" i="23"/>
  <c r="C62" i="33" s="1"/>
  <c r="H34" i="25"/>
  <c r="AC229" i="3"/>
  <c r="AI17" i="3"/>
  <c r="S300" i="3"/>
  <c r="N251" i="3"/>
  <c r="S240" i="3"/>
  <c r="AH204" i="3"/>
  <c r="AH149" i="3"/>
  <c r="N134" i="3"/>
  <c r="N102" i="3"/>
  <c r="S96" i="3"/>
  <c r="S94" i="3"/>
  <c r="AC84" i="3"/>
  <c r="AC70" i="3"/>
  <c r="N46" i="3"/>
  <c r="S32" i="3"/>
  <c r="R30" i="11"/>
  <c r="S30" i="11" s="1"/>
  <c r="Z22" i="11"/>
  <c r="AA22" i="11" s="1"/>
  <c r="G32" i="29"/>
  <c r="X181" i="3"/>
  <c r="E15" i="30"/>
  <c r="V53" i="11"/>
  <c r="W53" i="11" s="1"/>
  <c r="V57" i="11"/>
  <c r="W57" i="11" s="1"/>
  <c r="X102" i="3"/>
  <c r="AC170" i="3"/>
  <c r="N99" i="3"/>
  <c r="AC251" i="3"/>
  <c r="AC80" i="3"/>
  <c r="AC136" i="3"/>
  <c r="S168" i="3"/>
  <c r="F23" i="23"/>
  <c r="D52" i="33" s="1"/>
  <c r="E14" i="30"/>
  <c r="H14" i="30" s="1"/>
  <c r="N14" i="30" s="1"/>
  <c r="N110" i="3"/>
  <c r="V28" i="11"/>
  <c r="W28" i="11" s="1"/>
  <c r="AC96" i="3"/>
  <c r="X212" i="3"/>
  <c r="AH24" i="3"/>
  <c r="AC120" i="3"/>
  <c r="S134" i="3"/>
  <c r="J235" i="3"/>
  <c r="AH235" i="3" s="1"/>
  <c r="AH240" i="3"/>
  <c r="E287" i="3"/>
  <c r="AC181" i="3"/>
  <c r="E17" i="30"/>
  <c r="H17" i="30" s="1"/>
  <c r="E13" i="30"/>
  <c r="H13" i="30" s="1"/>
  <c r="AH102" i="3"/>
  <c r="J47" i="11"/>
  <c r="K47" i="11" s="1"/>
  <c r="X134" i="3"/>
  <c r="AC86" i="3"/>
  <c r="N104" i="3"/>
  <c r="N26" i="11"/>
  <c r="O26" i="11" s="1"/>
  <c r="R60" i="11"/>
  <c r="S60" i="11" s="1"/>
  <c r="G30" i="29"/>
  <c r="J31" i="13"/>
  <c r="J23" i="11"/>
  <c r="K23" i="11" s="1"/>
  <c r="V40" i="11"/>
  <c r="W40" i="11" s="1"/>
  <c r="AH134" i="3"/>
  <c r="S100" i="3"/>
  <c r="X176" i="3"/>
  <c r="S189" i="3"/>
  <c r="S16" i="3"/>
  <c r="N67" i="3"/>
  <c r="AC206" i="3"/>
  <c r="E16" i="30"/>
  <c r="J49" i="11"/>
  <c r="K49" i="11" s="1"/>
  <c r="AJ312" i="3"/>
  <c r="R25" i="11"/>
  <c r="S25" i="11" s="1"/>
  <c r="R24" i="11"/>
  <c r="S24" i="11" s="1"/>
  <c r="X94" i="3"/>
  <c r="N27" i="11"/>
  <c r="O27" i="11" s="1"/>
  <c r="AC191" i="3"/>
  <c r="AC134" i="3"/>
  <c r="N144" i="3"/>
  <c r="AH305" i="3"/>
  <c r="N240" i="3"/>
  <c r="P50" i="13"/>
  <c r="N50" i="13"/>
  <c r="R30" i="13"/>
  <c r="N30" i="13"/>
  <c r="P30" i="13"/>
  <c r="L30" i="13"/>
  <c r="N35" i="10"/>
  <c r="P35" i="10"/>
  <c r="R35" i="10"/>
  <c r="V54" i="11"/>
  <c r="W54" i="11" s="1"/>
  <c r="Z54" i="11"/>
  <c r="AA54" i="11" s="1"/>
  <c r="N17" i="11"/>
  <c r="R43" i="11"/>
  <c r="S43" i="11" s="1"/>
  <c r="P34" i="13"/>
  <c r="L55" i="30"/>
  <c r="J28" i="11"/>
  <c r="K28" i="11" s="1"/>
  <c r="X29" i="3"/>
  <c r="J29" i="11"/>
  <c r="K29" i="11" s="1"/>
  <c r="V18" i="11"/>
  <c r="J41" i="11"/>
  <c r="K41" i="11" s="1"/>
  <c r="R33" i="11"/>
  <c r="S33" i="11" s="1"/>
  <c r="J55" i="30"/>
  <c r="V39" i="11"/>
  <c r="W39" i="11" s="1"/>
  <c r="V35" i="11"/>
  <c r="V34" i="11"/>
  <c r="W34" i="11" s="1"/>
  <c r="R45" i="11"/>
  <c r="S45" i="11" s="1"/>
  <c r="R23" i="11"/>
  <c r="S23" i="11" s="1"/>
  <c r="R49" i="11"/>
  <c r="S49" i="11" s="1"/>
  <c r="Z16" i="11"/>
  <c r="J58" i="11"/>
  <c r="K58" i="11" s="1"/>
  <c r="V22" i="11"/>
  <c r="W22" i="11" s="1"/>
  <c r="R18" i="11"/>
  <c r="N27" i="30"/>
  <c r="J43" i="30"/>
  <c r="N38" i="11"/>
  <c r="O38" i="11" s="1"/>
  <c r="N159" i="3"/>
  <c r="N70" i="3"/>
  <c r="L35" i="10"/>
  <c r="H31" i="29"/>
  <c r="L38" i="13"/>
  <c r="R38" i="13"/>
  <c r="P47" i="30"/>
  <c r="N47" i="30"/>
  <c r="R47" i="30"/>
  <c r="L47" i="30"/>
  <c r="P31" i="30"/>
  <c r="L31" i="30"/>
  <c r="N31" i="30"/>
  <c r="N56" i="11"/>
  <c r="O56" i="11" s="1"/>
  <c r="V37" i="11"/>
  <c r="W37" i="11" s="1"/>
  <c r="V31" i="11"/>
  <c r="W31" i="11" s="1"/>
  <c r="AB55" i="11"/>
  <c r="L55" i="11"/>
  <c r="X27" i="11"/>
  <c r="L27" i="11"/>
  <c r="AB27" i="11"/>
  <c r="N57" i="11"/>
  <c r="O57" i="11" s="1"/>
  <c r="J21" i="11"/>
  <c r="K21" i="11" s="1"/>
  <c r="N18" i="11"/>
  <c r="R35" i="11"/>
  <c r="S35" i="11" s="1"/>
  <c r="R39" i="30"/>
  <c r="T55" i="11"/>
  <c r="J60" i="11"/>
  <c r="K60" i="11" s="1"/>
  <c r="Z59" i="11"/>
  <c r="AA59" i="11" s="1"/>
  <c r="V48" i="11"/>
  <c r="W48" i="11" s="1"/>
  <c r="Z24" i="11"/>
  <c r="AA24" i="11" s="1"/>
  <c r="Z21" i="11"/>
  <c r="AA21" i="11" s="1"/>
  <c r="R62" i="11"/>
  <c r="S62" i="11" s="1"/>
  <c r="V13" i="11"/>
  <c r="R41" i="11"/>
  <c r="S41" i="11" s="1"/>
  <c r="R55" i="11"/>
  <c r="S55" i="11" s="1"/>
  <c r="Z33" i="11"/>
  <c r="AA33" i="11" s="1"/>
  <c r="V24" i="11"/>
  <c r="W24" i="11" s="1"/>
  <c r="V36" i="11"/>
  <c r="W36" i="11" s="1"/>
  <c r="R19" i="11"/>
  <c r="J62" i="11"/>
  <c r="K62" i="11" s="1"/>
  <c r="P27" i="11"/>
  <c r="R43" i="30"/>
  <c r="N38" i="13"/>
  <c r="J35" i="10"/>
  <c r="D17" i="29"/>
  <c r="N29" i="3"/>
  <c r="X93" i="3"/>
  <c r="AC93" i="3"/>
  <c r="N93" i="3"/>
  <c r="S70" i="3"/>
  <c r="AH70" i="3"/>
  <c r="X70" i="3"/>
  <c r="N34" i="13"/>
  <c r="L34" i="13"/>
  <c r="P55" i="10"/>
  <c r="N55" i="10"/>
  <c r="P43" i="10"/>
  <c r="J43" i="10"/>
  <c r="J50" i="13"/>
  <c r="N34" i="11"/>
  <c r="O34" i="11" s="1"/>
  <c r="N30" i="11"/>
  <c r="O30" i="11" s="1"/>
  <c r="Z17" i="11"/>
  <c r="V15" i="11"/>
  <c r="Z37" i="11"/>
  <c r="AA37" i="11" s="1"/>
  <c r="S230" i="3"/>
  <c r="X230" i="3"/>
  <c r="AC230" i="3"/>
  <c r="AC311" i="3"/>
  <c r="X311" i="3"/>
  <c r="N311" i="3"/>
  <c r="AH311" i="3"/>
  <c r="N80" i="3"/>
  <c r="AH80" i="3"/>
  <c r="P55" i="11"/>
  <c r="Z27" i="11"/>
  <c r="AA27" i="11" s="1"/>
  <c r="V52" i="11"/>
  <c r="W52" i="11" s="1"/>
  <c r="Z35" i="11"/>
  <c r="AA35" i="11" s="1"/>
  <c r="J22" i="11"/>
  <c r="K22" i="11" s="1"/>
  <c r="R42" i="11"/>
  <c r="S42" i="11" s="1"/>
  <c r="L27" i="30"/>
  <c r="R34" i="13"/>
  <c r="Z55" i="11"/>
  <c r="AA55" i="11" s="1"/>
  <c r="F33" i="29"/>
  <c r="N24" i="11"/>
  <c r="O24" i="11" s="1"/>
  <c r="R34" i="11"/>
  <c r="S34" i="11" s="1"/>
  <c r="J16" i="11"/>
  <c r="J39" i="30"/>
  <c r="V58" i="11"/>
  <c r="W58" i="11" s="1"/>
  <c r="N55" i="30"/>
  <c r="L39" i="30"/>
  <c r="X55" i="11"/>
  <c r="J45" i="11"/>
  <c r="K45" i="11" s="1"/>
  <c r="V50" i="11"/>
  <c r="W50" i="11" s="1"/>
  <c r="R40" i="11"/>
  <c r="S40" i="11" s="1"/>
  <c r="Z13" i="11"/>
  <c r="Z62" i="11"/>
  <c r="AA62" i="11" s="1"/>
  <c r="N54" i="11"/>
  <c r="O54" i="11" s="1"/>
  <c r="Z18" i="11"/>
  <c r="V23" i="11"/>
  <c r="W23" i="11" s="1"/>
  <c r="V21" i="11"/>
  <c r="R56" i="11"/>
  <c r="S56" i="11" s="1"/>
  <c r="N36" i="11"/>
  <c r="O36" i="11" s="1"/>
  <c r="R21" i="11"/>
  <c r="S21" i="11" s="1"/>
  <c r="N20" i="11"/>
  <c r="V59" i="11"/>
  <c r="W59" i="11" s="1"/>
  <c r="R55" i="10"/>
  <c r="N40" i="11"/>
  <c r="O40" i="11" s="1"/>
  <c r="H17" i="29"/>
  <c r="D30" i="29"/>
  <c r="G33" i="29"/>
  <c r="G17" i="29"/>
  <c r="H33" i="29"/>
  <c r="G31" i="29"/>
  <c r="F31" i="29"/>
  <c r="F17" i="29"/>
  <c r="E17" i="29"/>
  <c r="E30" i="29"/>
  <c r="E33" i="29"/>
  <c r="F30" i="29"/>
  <c r="E31" i="29"/>
  <c r="E32" i="29"/>
  <c r="D32" i="29"/>
  <c r="R46" i="13"/>
  <c r="L46" i="13"/>
  <c r="N46" i="13"/>
  <c r="P46" i="13"/>
  <c r="P51" i="30"/>
  <c r="L51" i="30"/>
  <c r="V16" i="11"/>
  <c r="L43" i="10"/>
  <c r="AB59" i="11"/>
  <c r="P59" i="11"/>
  <c r="L59" i="11"/>
  <c r="X59" i="11"/>
  <c r="X39" i="11"/>
  <c r="P39" i="11"/>
  <c r="AB39" i="11"/>
  <c r="L39" i="11"/>
  <c r="P55" i="30"/>
  <c r="J46" i="13"/>
  <c r="V29" i="11"/>
  <c r="W29" i="11" s="1"/>
  <c r="N19" i="11"/>
  <c r="N22" i="11"/>
  <c r="O22" i="11" s="1"/>
  <c r="Z43" i="11"/>
  <c r="AA43" i="11" s="1"/>
  <c r="J31" i="11"/>
  <c r="K31" i="11" s="1"/>
  <c r="J46" i="11"/>
  <c r="K46" i="11" s="1"/>
  <c r="V45" i="11"/>
  <c r="W45" i="11" s="1"/>
  <c r="N33" i="11"/>
  <c r="O33" i="11" s="1"/>
  <c r="Z19" i="11"/>
  <c r="J55" i="11"/>
  <c r="K55" i="11" s="1"/>
  <c r="Z48" i="11"/>
  <c r="AA48" i="11" s="1"/>
  <c r="R37" i="11"/>
  <c r="S37" i="11" s="1"/>
  <c r="N13" i="11"/>
  <c r="R39" i="11"/>
  <c r="S39" i="11" s="1"/>
  <c r="J55" i="10"/>
  <c r="AH230" i="3"/>
  <c r="D31" i="29"/>
  <c r="N127" i="3"/>
  <c r="AC127" i="3"/>
  <c r="X127" i="3"/>
  <c r="S64" i="3"/>
  <c r="J61" i="11"/>
  <c r="K61" i="11" s="1"/>
  <c r="N14" i="11"/>
  <c r="R27" i="11"/>
  <c r="S27" i="11" s="1"/>
  <c r="V47" i="11"/>
  <c r="W47" i="11" s="1"/>
  <c r="Z23" i="11"/>
  <c r="AA23" i="11" s="1"/>
  <c r="J52" i="11"/>
  <c r="K52" i="11" s="1"/>
  <c r="V26" i="11"/>
  <c r="W26" i="11" s="1"/>
  <c r="Z46" i="11"/>
  <c r="AA46" i="11" s="1"/>
  <c r="R36" i="11"/>
  <c r="S36" i="11" s="1"/>
  <c r="V19" i="11"/>
  <c r="R13" i="11"/>
  <c r="Z32" i="11"/>
  <c r="AA32" i="11" s="1"/>
  <c r="N55" i="11"/>
  <c r="O55" i="11" s="1"/>
  <c r="V33" i="11"/>
  <c r="W33" i="11" s="1"/>
  <c r="V46" i="11"/>
  <c r="W46" i="11" s="1"/>
  <c r="R38" i="11"/>
  <c r="S38" i="11" s="1"/>
  <c r="J40" i="11"/>
  <c r="K40" i="11" s="1"/>
  <c r="N29" i="11"/>
  <c r="O29" i="11" s="1"/>
  <c r="R15" i="11"/>
  <c r="N47" i="11"/>
  <c r="O47" i="11" s="1"/>
  <c r="Z56" i="11"/>
  <c r="AA56" i="11" s="1"/>
  <c r="J26" i="11"/>
  <c r="K26" i="11" s="1"/>
  <c r="R22" i="11"/>
  <c r="S22" i="11" s="1"/>
  <c r="N62" i="11"/>
  <c r="O62" i="11" s="1"/>
  <c r="N58" i="11"/>
  <c r="O58" i="11" s="1"/>
  <c r="J13" i="11"/>
  <c r="Z15" i="11"/>
  <c r="J18" i="11"/>
  <c r="J15" i="11"/>
  <c r="Z41" i="11"/>
  <c r="AA41" i="11" s="1"/>
  <c r="J33" i="11"/>
  <c r="K33" i="11" s="1"/>
  <c r="J48" i="11"/>
  <c r="K48" i="11" s="1"/>
  <c r="J30" i="11"/>
  <c r="K30" i="11" s="1"/>
  <c r="Z40" i="11"/>
  <c r="AA40" i="11" s="1"/>
  <c r="Z45" i="11"/>
  <c r="AA45" i="11" s="1"/>
  <c r="V17" i="11"/>
  <c r="J17" i="11"/>
  <c r="R17" i="11"/>
  <c r="N51" i="11"/>
  <c r="O51" i="11" s="1"/>
  <c r="R31" i="11"/>
  <c r="S31" i="11" s="1"/>
  <c r="N32" i="11"/>
  <c r="O32" i="11" s="1"/>
  <c r="V42" i="11"/>
  <c r="W42" i="11" s="1"/>
  <c r="J43" i="11"/>
  <c r="K43" i="11" s="1"/>
  <c r="Z20" i="11"/>
  <c r="J53" i="11"/>
  <c r="K53" i="11" s="1"/>
  <c r="J24" i="11"/>
  <c r="K24" i="11" s="1"/>
  <c r="V62" i="11"/>
  <c r="W62" i="11" s="1"/>
  <c r="R14" i="11"/>
  <c r="J25" i="11"/>
  <c r="N50" i="11"/>
  <c r="O50" i="11" s="1"/>
  <c r="R61" i="11"/>
  <c r="S61" i="11" s="1"/>
  <c r="N46" i="11"/>
  <c r="O46" i="11" s="1"/>
  <c r="R28" i="11"/>
  <c r="S28" i="11" s="1"/>
  <c r="J37" i="11"/>
  <c r="K37" i="11" s="1"/>
  <c r="R20" i="11"/>
  <c r="N53" i="11"/>
  <c r="O53" i="11" s="1"/>
  <c r="J19" i="11"/>
  <c r="R58" i="11"/>
  <c r="S58" i="11" s="1"/>
  <c r="N23" i="11"/>
  <c r="O23" i="11" s="1"/>
  <c r="Z57" i="11"/>
  <c r="AA57" i="11" s="1"/>
  <c r="Z52" i="11"/>
  <c r="AA52" i="11" s="1"/>
  <c r="Z60" i="11"/>
  <c r="AA60" i="11" s="1"/>
  <c r="Z28" i="11"/>
  <c r="AA28" i="11" s="1"/>
  <c r="J54" i="11"/>
  <c r="K54" i="11" s="1"/>
  <c r="J35" i="11"/>
  <c r="K35" i="11" s="1"/>
  <c r="N21" i="11"/>
  <c r="O21" i="11" s="1"/>
  <c r="J14" i="11"/>
  <c r="V43" i="11"/>
  <c r="W43" i="11" s="1"/>
  <c r="R32" i="11"/>
  <c r="S32" i="11" s="1"/>
  <c r="N25" i="11"/>
  <c r="O25" i="11" s="1"/>
  <c r="V38" i="11"/>
  <c r="W38" i="11" s="1"/>
  <c r="N15" i="11"/>
  <c r="R47" i="11"/>
  <c r="S47" i="11" s="1"/>
  <c r="J20" i="11"/>
  <c r="Z53" i="11"/>
  <c r="AA53" i="11" s="1"/>
  <c r="J51" i="11"/>
  <c r="K51" i="11" s="1"/>
  <c r="R51" i="11"/>
  <c r="S51" i="11" s="1"/>
  <c r="R59" i="11"/>
  <c r="S59" i="11" s="1"/>
  <c r="V25" i="11"/>
  <c r="W25" i="11" s="1"/>
  <c r="Z38" i="11"/>
  <c r="AA38" i="11" s="1"/>
  <c r="V49" i="11"/>
  <c r="W49" i="11" s="1"/>
  <c r="Z31" i="11"/>
  <c r="AA31" i="11" s="1"/>
  <c r="Z29" i="11"/>
  <c r="AA29" i="11" s="1"/>
  <c r="N42" i="11"/>
  <c r="O42" i="11" s="1"/>
  <c r="V44" i="11"/>
  <c r="W44" i="11" s="1"/>
  <c r="V14" i="11"/>
  <c r="Z25" i="11"/>
  <c r="AA25" i="11" s="1"/>
  <c r="R53" i="11"/>
  <c r="S53" i="11" s="1"/>
  <c r="N61" i="11"/>
  <c r="O61" i="11" s="1"/>
  <c r="Z36" i="11"/>
  <c r="AA36" i="11" s="1"/>
  <c r="V41" i="11"/>
  <c r="W41" i="11" s="1"/>
  <c r="V61" i="11"/>
  <c r="W61" i="11" s="1"/>
  <c r="N52" i="11"/>
  <c r="O52" i="11" s="1"/>
  <c r="N59" i="11"/>
  <c r="O59" i="11" s="1"/>
  <c r="V60" i="11"/>
  <c r="W60" i="11" s="1"/>
  <c r="R52" i="11"/>
  <c r="S52" i="11" s="1"/>
  <c r="R46" i="11"/>
  <c r="S46" i="11" s="1"/>
  <c r="V32" i="11"/>
  <c r="W32" i="11" s="1"/>
  <c r="R57" i="11"/>
  <c r="S57" i="11" s="1"/>
  <c r="Z26" i="11"/>
  <c r="AA26" i="11" s="1"/>
  <c r="V55" i="11"/>
  <c r="W55" i="11" s="1"/>
  <c r="J57" i="11"/>
  <c r="K57" i="11" s="1"/>
  <c r="Z61" i="11"/>
  <c r="AA61" i="11" s="1"/>
  <c r="Z58" i="11"/>
  <c r="AA58" i="11" s="1"/>
  <c r="N16" i="11"/>
  <c r="N35" i="11"/>
  <c r="O35" i="11" s="1"/>
  <c r="J42" i="11"/>
  <c r="K42" i="11" s="1"/>
  <c r="J44" i="11"/>
  <c r="K44" i="11" s="1"/>
  <c r="V20" i="11"/>
  <c r="Z14" i="11"/>
  <c r="N39" i="11"/>
  <c r="O39" i="11" s="1"/>
  <c r="R48" i="11"/>
  <c r="S48" i="11" s="1"/>
  <c r="Z34" i="11"/>
  <c r="AA34" i="11" s="1"/>
  <c r="Z47" i="11"/>
  <c r="AA47" i="11" s="1"/>
  <c r="J27" i="11"/>
  <c r="K27" i="11" s="1"/>
  <c r="N43" i="11"/>
  <c r="O43" i="11" s="1"/>
  <c r="Z50" i="11"/>
  <c r="AA50" i="11" s="1"/>
  <c r="R44" i="11"/>
  <c r="S44" i="11" s="1"/>
  <c r="J56" i="11"/>
  <c r="K56" i="11" s="1"/>
  <c r="Z39" i="11"/>
  <c r="AA39" i="11" s="1"/>
  <c r="R29" i="11"/>
  <c r="S29" i="11" s="1"/>
  <c r="N43" i="30"/>
  <c r="P43" i="30"/>
  <c r="R47" i="10"/>
  <c r="J47" i="10"/>
  <c r="R50" i="11"/>
  <c r="S50" i="11" s="1"/>
  <c r="V27" i="11"/>
  <c r="W27" i="11" s="1"/>
  <c r="Z44" i="11"/>
  <c r="AA44" i="11" s="1"/>
  <c r="R26" i="11"/>
  <c r="S26" i="11" s="1"/>
  <c r="L50" i="13"/>
  <c r="R54" i="11"/>
  <c r="S54" i="11" s="1"/>
  <c r="J38" i="11"/>
  <c r="K38" i="11" s="1"/>
  <c r="V30" i="11"/>
  <c r="W30" i="11" s="1"/>
  <c r="Z49" i="11"/>
  <c r="AA49" i="11" s="1"/>
  <c r="N48" i="11"/>
  <c r="O48" i="11" s="1"/>
  <c r="N60" i="11"/>
  <c r="O60" i="11" s="1"/>
  <c r="V56" i="11"/>
  <c r="W56" i="11" s="1"/>
  <c r="V51" i="11"/>
  <c r="W51" i="11" s="1"/>
  <c r="J36" i="11"/>
  <c r="N28" i="11"/>
  <c r="O28" i="11" s="1"/>
  <c r="J34" i="11"/>
  <c r="K34" i="11" s="1"/>
  <c r="J39" i="11"/>
  <c r="K39" i="11" s="1"/>
  <c r="N37" i="11"/>
  <c r="R16" i="11"/>
  <c r="L55" i="10"/>
  <c r="J47" i="30"/>
  <c r="J59" i="11"/>
  <c r="K59" i="11" s="1"/>
  <c r="N230" i="3"/>
  <c r="D33" i="29"/>
  <c r="N216" i="3"/>
  <c r="S216" i="3"/>
  <c r="AC216" i="3"/>
  <c r="AC176" i="3"/>
  <c r="S176" i="3"/>
  <c r="X64" i="3"/>
  <c r="N64" i="3"/>
  <c r="AH226" i="3"/>
  <c r="N226" i="3"/>
  <c r="S226" i="3"/>
  <c r="N192" i="3"/>
  <c r="AH192" i="3"/>
  <c r="X62" i="3"/>
  <c r="N123" i="3"/>
  <c r="X123" i="3"/>
  <c r="X79" i="3"/>
  <c r="S79" i="3"/>
  <c r="S63" i="3"/>
  <c r="N63" i="3"/>
  <c r="X63" i="3"/>
  <c r="AH63" i="3"/>
  <c r="H24" i="23"/>
  <c r="F53" i="33" s="1"/>
  <c r="AC228" i="3"/>
  <c r="AC64" i="3"/>
  <c r="AH109" i="3"/>
  <c r="N181" i="3"/>
  <c r="X305" i="3"/>
  <c r="AC34" i="3"/>
  <c r="X37" i="3"/>
  <c r="N283" i="3"/>
  <c r="S275" i="3"/>
  <c r="AC305" i="3"/>
  <c r="X31" i="3"/>
  <c r="X32" i="3"/>
  <c r="AH181" i="3"/>
  <c r="X46" i="3"/>
  <c r="X77" i="3"/>
  <c r="F30" i="23"/>
  <c r="D59" i="33" s="1"/>
  <c r="H22" i="23"/>
  <c r="F51" i="33" s="1"/>
  <c r="X251" i="3"/>
  <c r="S143" i="3"/>
  <c r="N219" i="3"/>
  <c r="AC243" i="3"/>
  <c r="X216" i="3"/>
  <c r="AH216" i="3"/>
  <c r="I47" i="33"/>
  <c r="N212" i="3"/>
  <c r="N77" i="3"/>
  <c r="AH77" i="3"/>
  <c r="X170" i="3"/>
  <c r="N170" i="3"/>
  <c r="S170" i="3"/>
  <c r="A47" i="33"/>
  <c r="C51" i="23"/>
  <c r="D31" i="23"/>
  <c r="B60" i="33" s="1"/>
  <c r="I44" i="33"/>
  <c r="AC32" i="3"/>
  <c r="AH64" i="3"/>
  <c r="X143" i="3"/>
  <c r="AC101" i="3"/>
  <c r="X53" i="3"/>
  <c r="AH188" i="3"/>
  <c r="S84" i="3"/>
  <c r="AH32" i="3"/>
  <c r="N143" i="3"/>
  <c r="AH176" i="3"/>
  <c r="AH104" i="3"/>
  <c r="X87" i="3"/>
  <c r="S179" i="3"/>
  <c r="X155" i="3"/>
  <c r="AH123" i="3"/>
  <c r="AC67" i="3"/>
  <c r="N32" i="3"/>
  <c r="N176" i="3"/>
  <c r="AC79" i="3"/>
  <c r="AC192" i="3"/>
  <c r="N79" i="3"/>
  <c r="F51" i="25"/>
  <c r="I48" i="33"/>
  <c r="F48" i="25"/>
  <c r="A59" i="33"/>
  <c r="E51" i="25"/>
  <c r="H51" i="25"/>
  <c r="G51" i="25"/>
  <c r="C54" i="23"/>
  <c r="H27" i="23"/>
  <c r="F56" i="33" s="1"/>
  <c r="C55" i="23"/>
  <c r="C43" i="23"/>
  <c r="H23" i="23"/>
  <c r="F52" i="33" s="1"/>
  <c r="D27" i="23"/>
  <c r="B56" i="33" s="1"/>
  <c r="E59" i="33"/>
  <c r="D30" i="23"/>
  <c r="B59" i="33" s="1"/>
  <c r="E22" i="23"/>
  <c r="C51" i="33" s="1"/>
  <c r="S62" i="30"/>
  <c r="E34" i="23"/>
  <c r="C63" i="33" s="1"/>
  <c r="D26" i="23"/>
  <c r="B55" i="33" s="1"/>
  <c r="A52" i="33"/>
  <c r="E27" i="23"/>
  <c r="C56" i="33" s="1"/>
  <c r="H31" i="23"/>
  <c r="F60" i="33" s="1"/>
  <c r="E30" i="23"/>
  <c r="C59" i="33" s="1"/>
  <c r="E23" i="23"/>
  <c r="C52" i="33" s="1"/>
  <c r="D34" i="23"/>
  <c r="B63" i="33" s="1"/>
  <c r="F34" i="23"/>
  <c r="D63" i="33" s="1"/>
  <c r="F34" i="25"/>
  <c r="D22" i="23"/>
  <c r="B51" i="33" s="1"/>
  <c r="A51" i="33"/>
  <c r="C58" i="23"/>
  <c r="F26" i="23"/>
  <c r="D55" i="33" s="1"/>
  <c r="C50" i="23"/>
  <c r="H34" i="23"/>
  <c r="F63" i="33" s="1"/>
  <c r="E34" i="25"/>
  <c r="D34" i="25"/>
  <c r="E26" i="23"/>
  <c r="C55" i="33" s="1"/>
  <c r="I46" i="33"/>
  <c r="G34" i="25"/>
  <c r="O48" i="25"/>
  <c r="O51" i="25"/>
  <c r="L51" i="25"/>
  <c r="H30" i="23"/>
  <c r="F59" i="33" s="1"/>
  <c r="F31" i="23"/>
  <c r="D60" i="33" s="1"/>
  <c r="H26" i="23"/>
  <c r="F55" i="33" s="1"/>
  <c r="F22" i="23"/>
  <c r="D51" i="33" s="1"/>
  <c r="E31" i="23"/>
  <c r="C60" i="33" s="1"/>
  <c r="E62" i="33"/>
  <c r="E29" i="23"/>
  <c r="C58" i="33" s="1"/>
  <c r="D25" i="23"/>
  <c r="B54" i="33" s="1"/>
  <c r="F25" i="23"/>
  <c r="D54" i="33" s="1"/>
  <c r="F21" i="23"/>
  <c r="D50" i="33" s="1"/>
  <c r="X118" i="3"/>
  <c r="S118" i="3"/>
  <c r="N231" i="3"/>
  <c r="X231" i="3"/>
  <c r="X267" i="3"/>
  <c r="AH267" i="3"/>
  <c r="AH141" i="3"/>
  <c r="N141" i="3"/>
  <c r="X141" i="3"/>
  <c r="S141" i="3"/>
  <c r="AC141" i="3"/>
  <c r="N220" i="3"/>
  <c r="N108" i="3"/>
  <c r="N267" i="3"/>
  <c r="X187" i="3"/>
  <c r="N27" i="3"/>
  <c r="AH247" i="3"/>
  <c r="X247" i="3"/>
  <c r="AC247" i="3"/>
  <c r="S247" i="3"/>
  <c r="N247" i="3"/>
  <c r="X166" i="3"/>
  <c r="N166" i="3"/>
  <c r="S166" i="3"/>
  <c r="AC166" i="3"/>
  <c r="AH166" i="3"/>
  <c r="N150" i="3"/>
  <c r="AH150" i="3"/>
  <c r="X150" i="3"/>
  <c r="AC150" i="3"/>
  <c r="S150" i="3"/>
  <c r="N255" i="3"/>
  <c r="S255" i="3"/>
  <c r="X255" i="3"/>
  <c r="S111" i="3"/>
  <c r="X111" i="3"/>
  <c r="N45" i="3"/>
  <c r="AH45" i="3"/>
  <c r="AC45" i="3"/>
  <c r="S45" i="3"/>
  <c r="X202" i="3"/>
  <c r="N154" i="3"/>
  <c r="AH154" i="3"/>
  <c r="X154" i="3"/>
  <c r="S154" i="3"/>
  <c r="N205" i="3"/>
  <c r="S205" i="3"/>
  <c r="AH205" i="3"/>
  <c r="AC205" i="3"/>
  <c r="X205" i="3"/>
  <c r="AC108" i="3"/>
  <c r="AC215" i="3"/>
  <c r="S144" i="3"/>
  <c r="S191" i="3"/>
  <c r="J89" i="3"/>
  <c r="J92" i="3"/>
  <c r="AH92" i="3" s="1"/>
  <c r="AH219" i="3"/>
  <c r="S243" i="3"/>
  <c r="AC77" i="3"/>
  <c r="AC283" i="3"/>
  <c r="X133" i="3"/>
  <c r="S204" i="3"/>
  <c r="AC178" i="3"/>
  <c r="X275" i="3"/>
  <c r="J269" i="3"/>
  <c r="N269" i="3" s="1"/>
  <c r="AC187" i="3"/>
  <c r="X240" i="3"/>
  <c r="N94" i="3"/>
  <c r="J261" i="3"/>
  <c r="X261" i="3" s="1"/>
  <c r="E251" i="3"/>
  <c r="S192" i="3"/>
  <c r="E46" i="3"/>
  <c r="J276" i="3"/>
  <c r="X276" i="3" s="1"/>
  <c r="X192" i="3"/>
  <c r="J59" i="3"/>
  <c r="S59" i="3" s="1"/>
  <c r="J58" i="3"/>
  <c r="X58" i="3" s="1"/>
  <c r="AH144" i="3"/>
  <c r="AC31" i="3"/>
  <c r="X219" i="3"/>
  <c r="X243" i="3"/>
  <c r="S77" i="3"/>
  <c r="N133" i="3"/>
  <c r="J38" i="3"/>
  <c r="AC38" i="3" s="1"/>
  <c r="AC94" i="3"/>
  <c r="S67" i="3"/>
  <c r="J281" i="3"/>
  <c r="N281" i="3" s="1"/>
  <c r="AH94" i="3"/>
  <c r="E151" i="3"/>
  <c r="J277" i="3"/>
  <c r="AH277" i="3" s="1"/>
  <c r="J295" i="3"/>
  <c r="S295" i="3" s="1"/>
  <c r="J246" i="3"/>
  <c r="N246" i="3" s="1"/>
  <c r="J174" i="3"/>
  <c r="X174" i="3" s="1"/>
  <c r="AC91" i="3"/>
  <c r="E168" i="3"/>
  <c r="AC155" i="3"/>
  <c r="X84" i="3"/>
  <c r="X144" i="3"/>
  <c r="S86" i="3"/>
  <c r="AC219" i="3"/>
  <c r="S212" i="3"/>
  <c r="N243" i="3"/>
  <c r="AH221" i="3"/>
  <c r="AH251" i="3"/>
  <c r="E264" i="3"/>
  <c r="AC29" i="3"/>
  <c r="X67" i="3"/>
  <c r="AC27" i="3"/>
  <c r="AC104" i="3"/>
  <c r="S62" i="3"/>
  <c r="E263" i="3"/>
  <c r="N187" i="3"/>
  <c r="E29" i="3"/>
  <c r="J56" i="3"/>
  <c r="AH56" i="3" s="1"/>
  <c r="J21" i="3"/>
  <c r="S21" i="3" s="1"/>
  <c r="S53" i="3"/>
  <c r="J270" i="3"/>
  <c r="AH270" i="3" s="1"/>
  <c r="J248" i="3"/>
  <c r="S248" i="3" s="1"/>
  <c r="J232" i="3"/>
  <c r="N232" i="3" s="1"/>
  <c r="S251" i="3"/>
  <c r="S188" i="3"/>
  <c r="H30" i="29"/>
  <c r="F32" i="29"/>
  <c r="Z51" i="11"/>
  <c r="AA51" i="11" s="1"/>
  <c r="AH84" i="3"/>
  <c r="S108" i="3"/>
  <c r="AC144" i="3"/>
  <c r="AH86" i="3"/>
  <c r="J129" i="3"/>
  <c r="AH129" i="3" s="1"/>
  <c r="S219" i="3"/>
  <c r="AH212" i="3"/>
  <c r="AH243" i="3"/>
  <c r="S221" i="3"/>
  <c r="S283" i="3"/>
  <c r="AH67" i="3"/>
  <c r="AC240" i="3"/>
  <c r="AC123" i="3"/>
  <c r="S252" i="3"/>
  <c r="N51" i="3"/>
  <c r="N84" i="3"/>
  <c r="AH108" i="3"/>
  <c r="AH191" i="3"/>
  <c r="E132" i="3"/>
  <c r="E156" i="3"/>
  <c r="AC212" i="3"/>
  <c r="S103" i="3"/>
  <c r="AH29" i="3"/>
  <c r="S104" i="3"/>
  <c r="S123" i="3"/>
  <c r="AC53" i="3"/>
  <c r="J302" i="3"/>
  <c r="AH302" i="3" s="1"/>
  <c r="J266" i="3"/>
  <c r="AH266" i="3" s="1"/>
  <c r="F33" i="23"/>
  <c r="D62" i="33" s="1"/>
  <c r="H29" i="23"/>
  <c r="F58" i="33" s="1"/>
  <c r="N101" i="3"/>
  <c r="X104" i="3"/>
  <c r="AH155" i="3"/>
  <c r="E273" i="3"/>
  <c r="N53" i="3"/>
  <c r="J234" i="3"/>
  <c r="N234" i="3" s="1"/>
  <c r="N121" i="3"/>
  <c r="AC231" i="3"/>
  <c r="X86" i="3"/>
  <c r="N111" i="3"/>
  <c r="AC48" i="3"/>
  <c r="AH118" i="3"/>
  <c r="S128" i="3"/>
  <c r="N95" i="3"/>
  <c r="S229" i="3"/>
  <c r="AC210" i="3"/>
  <c r="X217" i="3"/>
  <c r="H32" i="29"/>
  <c r="X178" i="3"/>
  <c r="N273" i="3"/>
  <c r="N305" i="3"/>
  <c r="X51" i="3"/>
  <c r="S267" i="3"/>
  <c r="N62" i="3"/>
  <c r="AC46" i="3"/>
  <c r="AH178" i="3"/>
  <c r="AH231" i="3"/>
  <c r="AH111" i="3"/>
  <c r="AH159" i="3"/>
  <c r="S31" i="3"/>
  <c r="S48" i="3"/>
  <c r="AC118" i="3"/>
  <c r="X128" i="3"/>
  <c r="X229" i="3"/>
  <c r="X189" i="3"/>
  <c r="N189" i="3"/>
  <c r="N210" i="3"/>
  <c r="X289" i="3"/>
  <c r="AH27" i="3"/>
  <c r="AC110" i="3"/>
  <c r="S273" i="3"/>
  <c r="AC51" i="3"/>
  <c r="J32" i="11"/>
  <c r="K32" i="11" s="1"/>
  <c r="AC111" i="3"/>
  <c r="AC159" i="3"/>
  <c r="N31" i="3"/>
  <c r="N48" i="3"/>
  <c r="N118" i="3"/>
  <c r="AH215" i="3"/>
  <c r="AH128" i="3"/>
  <c r="X204" i="3"/>
  <c r="N229" i="3"/>
  <c r="S210" i="3"/>
  <c r="N289" i="3"/>
  <c r="S289" i="3"/>
  <c r="X110" i="3"/>
  <c r="S187" i="3"/>
  <c r="AH273" i="3"/>
  <c r="AH289" i="3"/>
  <c r="AH51" i="3"/>
  <c r="AC267" i="3"/>
  <c r="AH62" i="3"/>
  <c r="AC62" i="3"/>
  <c r="S159" i="3"/>
  <c r="AH31" i="3"/>
  <c r="X48" i="3"/>
  <c r="N215" i="3"/>
  <c r="AC128" i="3"/>
  <c r="AC204" i="3"/>
  <c r="AH229" i="3"/>
  <c r="X210" i="3"/>
  <c r="AC24" i="3"/>
  <c r="X103" i="3"/>
  <c r="X273" i="3"/>
  <c r="S46" i="3"/>
  <c r="AH110" i="3"/>
  <c r="X27" i="3"/>
  <c r="X100" i="3"/>
  <c r="N204" i="3"/>
  <c r="AH103" i="3"/>
  <c r="AC100" i="3"/>
  <c r="S231" i="3"/>
  <c r="N86" i="3"/>
  <c r="X80" i="3"/>
  <c r="AH255" i="3"/>
  <c r="AH101" i="3"/>
  <c r="AC103" i="3"/>
  <c r="AH46" i="3"/>
  <c r="S110" i="3"/>
  <c r="S80" i="3"/>
  <c r="AC255" i="3"/>
  <c r="S101" i="3"/>
  <c r="N178" i="3"/>
  <c r="S51" i="3"/>
  <c r="H32" i="23"/>
  <c r="F61" i="33" s="1"/>
  <c r="E24" i="23"/>
  <c r="C53" i="33" s="1"/>
  <c r="E53" i="33"/>
  <c r="C52" i="23"/>
  <c r="D24" i="23"/>
  <c r="B53" i="33" s="1"/>
  <c r="E28" i="23"/>
  <c r="C57" i="33" s="1"/>
  <c r="E32" i="23"/>
  <c r="C61" i="33" s="1"/>
  <c r="A53" i="33"/>
  <c r="A61" i="33"/>
  <c r="F28" i="23"/>
  <c r="D57" i="33" s="1"/>
  <c r="A49" i="33"/>
  <c r="C48" i="23"/>
  <c r="D28" i="23"/>
  <c r="B57" i="33" s="1"/>
  <c r="F32" i="23"/>
  <c r="D61" i="33" s="1"/>
  <c r="X16" i="3"/>
  <c r="E22" i="3"/>
  <c r="J50" i="11"/>
  <c r="K50" i="11" s="1"/>
  <c r="S24" i="3"/>
  <c r="X24" i="3"/>
  <c r="J19" i="3"/>
  <c r="N19" i="3" s="1"/>
  <c r="N24" i="3"/>
  <c r="S14" i="3"/>
  <c r="P43" i="13"/>
  <c r="R59" i="13"/>
  <c r="R15" i="2"/>
  <c r="I45" i="33"/>
  <c r="D32" i="23"/>
  <c r="B61" i="33" s="1"/>
  <c r="A45" i="33"/>
  <c r="N28" i="10"/>
  <c r="L28" i="10"/>
  <c r="J28" i="10"/>
  <c r="R28" i="10"/>
  <c r="P28" i="10"/>
  <c r="J41" i="13"/>
  <c r="R41" i="13"/>
  <c r="L34" i="10"/>
  <c r="J30" i="13"/>
  <c r="R37" i="13"/>
  <c r="N39" i="30"/>
  <c r="Z42" i="11"/>
  <c r="AA42" i="11" s="1"/>
  <c r="Z30" i="11"/>
  <c r="N34" i="10"/>
  <c r="L35" i="13"/>
  <c r="L29" i="13"/>
  <c r="N54" i="30"/>
  <c r="N53" i="13"/>
  <c r="P26" i="30"/>
  <c r="N59" i="13"/>
  <c r="L59" i="13"/>
  <c r="J53" i="13"/>
  <c r="J26" i="30"/>
  <c r="R53" i="13"/>
  <c r="N45" i="11"/>
  <c r="O45" i="11" s="1"/>
  <c r="N43" i="10"/>
  <c r="R43" i="10"/>
  <c r="N31" i="11"/>
  <c r="O31" i="11" s="1"/>
  <c r="R37" i="30"/>
  <c r="L26" i="30"/>
  <c r="P37" i="13"/>
  <c r="X233" i="3"/>
  <c r="S233" i="3"/>
  <c r="AH177" i="3"/>
  <c r="S177" i="3"/>
  <c r="N177" i="3"/>
  <c r="X177" i="3"/>
  <c r="AC177" i="3"/>
  <c r="S32" i="4"/>
  <c r="O32" i="4"/>
  <c r="Q32" i="4"/>
  <c r="M32" i="4"/>
  <c r="N207" i="3"/>
  <c r="S162" i="3"/>
  <c r="AC162" i="3"/>
  <c r="N162" i="3"/>
  <c r="AH162" i="3"/>
  <c r="X162" i="3"/>
  <c r="J291" i="3"/>
  <c r="E291" i="3"/>
  <c r="J193" i="3"/>
  <c r="N193" i="3" s="1"/>
  <c r="J158" i="3"/>
  <c r="L47" i="9"/>
  <c r="N47" i="9"/>
  <c r="J47" i="9"/>
  <c r="AH146" i="3"/>
  <c r="J227" i="3"/>
  <c r="N199" i="3"/>
  <c r="AC199" i="3"/>
  <c r="X199" i="3"/>
  <c r="S199" i="3"/>
  <c r="J175" i="3"/>
  <c r="J115" i="3"/>
  <c r="J55" i="3"/>
  <c r="J23" i="3"/>
  <c r="R52" i="9"/>
  <c r="J52" i="9"/>
  <c r="L52" i="9"/>
  <c r="N52" i="9"/>
  <c r="R82" i="12"/>
  <c r="J20" i="8"/>
  <c r="R20" i="8"/>
  <c r="L20" i="8"/>
  <c r="P20" i="8"/>
  <c r="N20" i="8"/>
  <c r="E207" i="3"/>
  <c r="AC179" i="3"/>
  <c r="X179" i="3"/>
  <c r="N179" i="3"/>
  <c r="J214" i="3"/>
  <c r="AC214" i="3" s="1"/>
  <c r="E293" i="3"/>
  <c r="J293" i="3"/>
  <c r="AC293" i="3" s="1"/>
  <c r="N37" i="3"/>
  <c r="AH37" i="3"/>
  <c r="AC37" i="3"/>
  <c r="S37" i="3"/>
  <c r="E112" i="3"/>
  <c r="J112" i="3"/>
  <c r="E165" i="3"/>
  <c r="J165" i="3"/>
  <c r="AH165" i="3" s="1"/>
  <c r="L21" i="8"/>
  <c r="P21" i="8"/>
  <c r="R21" i="8"/>
  <c r="J21" i="8"/>
  <c r="J208" i="3"/>
  <c r="J60" i="8"/>
  <c r="N60" i="8"/>
  <c r="R36" i="8"/>
  <c r="S67" i="4"/>
  <c r="M67" i="4"/>
  <c r="Q67" i="4"/>
  <c r="K67" i="4"/>
  <c r="R49" i="9"/>
  <c r="N49" i="9"/>
  <c r="J49" i="9"/>
  <c r="P49" i="9"/>
  <c r="N211" i="3"/>
  <c r="X211" i="3"/>
  <c r="E272" i="3"/>
  <c r="J272" i="3"/>
  <c r="J280" i="3"/>
  <c r="N280" i="3" s="1"/>
  <c r="S146" i="3"/>
  <c r="AC146" i="3"/>
  <c r="X146" i="3"/>
  <c r="E195" i="3"/>
  <c r="J195" i="3"/>
  <c r="N195" i="3" s="1"/>
  <c r="J139" i="3"/>
  <c r="S139" i="3" s="1"/>
  <c r="J107" i="3"/>
  <c r="J75" i="3"/>
  <c r="AC75" i="3" s="1"/>
  <c r="J47" i="3"/>
  <c r="Q12" i="4"/>
  <c r="H17" i="25" s="1"/>
  <c r="M12" i="4"/>
  <c r="F17" i="25" s="1"/>
  <c r="P16" i="8"/>
  <c r="L16" i="8"/>
  <c r="R38" i="9"/>
  <c r="P38" i="9"/>
  <c r="R19" i="9"/>
  <c r="J19" i="9"/>
  <c r="L19" i="9"/>
  <c r="P19" i="9"/>
  <c r="S48" i="4"/>
  <c r="Q48" i="4"/>
  <c r="K48" i="4"/>
  <c r="M48" i="4"/>
  <c r="O48" i="4"/>
  <c r="X34" i="3"/>
  <c r="S34" i="3"/>
  <c r="N34" i="3"/>
  <c r="AH34" i="3"/>
  <c r="J256" i="3"/>
  <c r="S68" i="4"/>
  <c r="O68" i="4"/>
  <c r="J88" i="3"/>
  <c r="AH88" i="3" s="1"/>
  <c r="AH120" i="3"/>
  <c r="N120" i="3"/>
  <c r="S120" i="3"/>
  <c r="X120" i="3"/>
  <c r="E173" i="3"/>
  <c r="J173" i="3"/>
  <c r="P30" i="12"/>
  <c r="L30" i="12"/>
  <c r="R30" i="12"/>
  <c r="L28" i="8"/>
  <c r="R28" i="8"/>
  <c r="P28" i="8"/>
  <c r="S59" i="4"/>
  <c r="R42" i="8"/>
  <c r="P42" i="8"/>
  <c r="L42" i="8"/>
  <c r="S102" i="3"/>
  <c r="N56" i="9"/>
  <c r="AH26" i="3"/>
  <c r="N26" i="3"/>
  <c r="S26" i="3"/>
  <c r="AC26" i="3"/>
  <c r="J236" i="3"/>
  <c r="N236" i="3" s="1"/>
  <c r="E303" i="3"/>
  <c r="J303" i="3"/>
  <c r="E138" i="3"/>
  <c r="J138" i="3"/>
  <c r="AH138" i="3" s="1"/>
  <c r="E106" i="3"/>
  <c r="J106" i="3"/>
  <c r="X106" i="3" s="1"/>
  <c r="S78" i="3"/>
  <c r="AH78" i="3"/>
  <c r="X78" i="3"/>
  <c r="N78" i="3"/>
  <c r="AC78" i="3"/>
  <c r="L14" i="9"/>
  <c r="N14" i="9"/>
  <c r="P14" i="9"/>
  <c r="J41" i="12"/>
  <c r="R41" i="12"/>
  <c r="L47" i="8"/>
  <c r="P47" i="8"/>
  <c r="R19" i="8"/>
  <c r="J19" i="8"/>
  <c r="S220" i="3"/>
  <c r="N38" i="9"/>
  <c r="J244" i="3"/>
  <c r="J297" i="3"/>
  <c r="X297" i="3" s="1"/>
  <c r="P59" i="12"/>
  <c r="N59" i="12"/>
  <c r="J59" i="12"/>
  <c r="R43" i="12"/>
  <c r="L43" i="12"/>
  <c r="P43" i="12"/>
  <c r="K54" i="4"/>
  <c r="L12" i="12"/>
  <c r="M18" i="25" s="1"/>
  <c r="L34" i="8"/>
  <c r="AH207" i="3"/>
  <c r="J184" i="3"/>
  <c r="J218" i="3"/>
  <c r="X218" i="3" s="1"/>
  <c r="J225" i="3"/>
  <c r="AC225" i="3" s="1"/>
  <c r="E225" i="3"/>
  <c r="AH259" i="3"/>
  <c r="X259" i="3"/>
  <c r="AC259" i="3"/>
  <c r="N259" i="3"/>
  <c r="S259" i="3"/>
  <c r="J298" i="3"/>
  <c r="AH298" i="3" s="1"/>
  <c r="J98" i="3"/>
  <c r="AC98" i="3" s="1"/>
  <c r="E98" i="3"/>
  <c r="J54" i="3"/>
  <c r="E233" i="3"/>
  <c r="J200" i="3"/>
  <c r="AH200" i="3" s="1"/>
  <c r="J294" i="3"/>
  <c r="X294" i="3" s="1"/>
  <c r="N201" i="3"/>
  <c r="X185" i="3"/>
  <c r="S185" i="3"/>
  <c r="AH185" i="3"/>
  <c r="AC185" i="3"/>
  <c r="N185" i="3"/>
  <c r="N116" i="3"/>
  <c r="AH116" i="3"/>
  <c r="X116" i="3"/>
  <c r="S116" i="3"/>
  <c r="AC116" i="3"/>
  <c r="AC22" i="3"/>
  <c r="S22" i="3"/>
  <c r="AH22" i="3"/>
  <c r="N22" i="3"/>
  <c r="X22" i="3"/>
  <c r="AC194" i="3"/>
  <c r="AH194" i="3"/>
  <c r="S194" i="3"/>
  <c r="AC180" i="3"/>
  <c r="N180" i="3"/>
  <c r="S180" i="3"/>
  <c r="X180" i="3"/>
  <c r="AH180" i="3"/>
  <c r="X90" i="3"/>
  <c r="AC90" i="3"/>
  <c r="N90" i="3"/>
  <c r="R28" i="9"/>
  <c r="O47" i="4"/>
  <c r="Q47" i="4"/>
  <c r="J58" i="9"/>
  <c r="P58" i="9"/>
  <c r="N58" i="9"/>
  <c r="L58" i="9"/>
  <c r="P54" i="8"/>
  <c r="N54" i="8"/>
  <c r="J59" i="9"/>
  <c r="R46" i="9"/>
  <c r="L46" i="9"/>
  <c r="E242" i="3"/>
  <c r="J242" i="3"/>
  <c r="N136" i="3"/>
  <c r="X136" i="3"/>
  <c r="S136" i="3"/>
  <c r="AH136" i="3"/>
  <c r="J160" i="3"/>
  <c r="J27" i="12"/>
  <c r="N27" i="12"/>
  <c r="L27" i="12"/>
  <c r="R27" i="12"/>
  <c r="AC154" i="3"/>
  <c r="S91" i="3"/>
  <c r="N91" i="3"/>
  <c r="AH91" i="3"/>
  <c r="X91" i="3"/>
  <c r="N16" i="3"/>
  <c r="AH16" i="3"/>
  <c r="AC16" i="3"/>
  <c r="AH257" i="3"/>
  <c r="AC257" i="3"/>
  <c r="N257" i="3"/>
  <c r="X257" i="3"/>
  <c r="AH263" i="3"/>
  <c r="N263" i="3"/>
  <c r="X263" i="3"/>
  <c r="S263" i="3"/>
  <c r="J85" i="3"/>
  <c r="E85" i="3"/>
  <c r="E117" i="3"/>
  <c r="J117" i="3"/>
  <c r="S190" i="3"/>
  <c r="AH190" i="3"/>
  <c r="J83" i="3"/>
  <c r="J15" i="3"/>
  <c r="E15" i="3"/>
  <c r="AC211" i="3"/>
  <c r="AH211" i="3"/>
  <c r="S211" i="3"/>
  <c r="AH233" i="3"/>
  <c r="AC233" i="3"/>
  <c r="N233" i="3"/>
  <c r="E250" i="3"/>
  <c r="J250" i="3"/>
  <c r="AH258" i="3"/>
  <c r="S258" i="3"/>
  <c r="X258" i="3"/>
  <c r="N258" i="3"/>
  <c r="AC258" i="3"/>
  <c r="N264" i="3"/>
  <c r="S264" i="3"/>
  <c r="J274" i="3"/>
  <c r="N287" i="3"/>
  <c r="X287" i="3"/>
  <c r="AC287" i="3"/>
  <c r="AH287" i="3"/>
  <c r="S287" i="3"/>
  <c r="X168" i="3"/>
  <c r="AH168" i="3"/>
  <c r="N168" i="3"/>
  <c r="AC168" i="3"/>
  <c r="J30" i="3"/>
  <c r="E30" i="3"/>
  <c r="R41" i="8"/>
  <c r="X213" i="3"/>
  <c r="S213" i="3"/>
  <c r="AH213" i="3"/>
  <c r="AC213" i="3"/>
  <c r="N213" i="3"/>
  <c r="X207" i="3"/>
  <c r="S207" i="3"/>
  <c r="J171" i="3"/>
  <c r="L21" i="9"/>
  <c r="P21" i="9"/>
  <c r="N21" i="9"/>
  <c r="R58" i="9"/>
  <c r="J299" i="3"/>
  <c r="E299" i="3"/>
  <c r="J304" i="3"/>
  <c r="J197" i="3"/>
  <c r="J130" i="3"/>
  <c r="E74" i="3"/>
  <c r="J74" i="3"/>
  <c r="O41" i="4"/>
  <c r="Q41" i="4"/>
  <c r="K41" i="4"/>
  <c r="S249" i="3"/>
  <c r="N249" i="3"/>
  <c r="AH249" i="3"/>
  <c r="X249" i="3"/>
  <c r="AC249" i="3"/>
  <c r="J265" i="3"/>
  <c r="AC265" i="3" s="1"/>
  <c r="E265" i="3"/>
  <c r="E288" i="3"/>
  <c r="J288" i="3"/>
  <c r="S125" i="3"/>
  <c r="N125" i="3"/>
  <c r="AC125" i="3"/>
  <c r="X125" i="3"/>
  <c r="AH125" i="3"/>
  <c r="S50" i="3"/>
  <c r="N50" i="3"/>
  <c r="AC50" i="3"/>
  <c r="X206" i="3"/>
  <c r="S206" i="3"/>
  <c r="N206" i="3"/>
  <c r="AH206" i="3"/>
  <c r="E163" i="3"/>
  <c r="J163" i="3"/>
  <c r="S163" i="3" s="1"/>
  <c r="N32" i="9"/>
  <c r="R47" i="8"/>
  <c r="N47" i="8"/>
  <c r="J47" i="8"/>
  <c r="L19" i="8"/>
  <c r="P19" i="8"/>
  <c r="N19" i="8"/>
  <c r="P13" i="9"/>
  <c r="R13" i="9"/>
  <c r="AH90" i="3"/>
  <c r="P45" i="8"/>
  <c r="L45" i="8"/>
  <c r="R45" i="8"/>
  <c r="AH253" i="3"/>
  <c r="N253" i="3"/>
  <c r="X253" i="3"/>
  <c r="AC253" i="3"/>
  <c r="S253" i="3"/>
  <c r="P26" i="12"/>
  <c r="L26" i="12"/>
  <c r="N48" i="8"/>
  <c r="J60" i="9"/>
  <c r="N60" i="9"/>
  <c r="P60" i="9"/>
  <c r="R60" i="9"/>
  <c r="L60" i="9"/>
  <c r="Q27" i="4"/>
  <c r="M27" i="4"/>
  <c r="O27" i="4"/>
  <c r="K27" i="4"/>
  <c r="S27" i="4"/>
  <c r="L12" i="8"/>
  <c r="M19" i="25" s="1"/>
  <c r="R12" i="8"/>
  <c r="P19" i="25" s="1"/>
  <c r="P12" i="8"/>
  <c r="O19" i="25" s="1"/>
  <c r="N12" i="8"/>
  <c r="N19" i="25" s="1"/>
  <c r="N31" i="9"/>
  <c r="P31" i="9"/>
  <c r="J31" i="9"/>
  <c r="R30" i="8"/>
  <c r="J30" i="8"/>
  <c r="L30" i="8"/>
  <c r="P30" i="8"/>
  <c r="N30" i="8"/>
  <c r="S90" i="3"/>
  <c r="AC263" i="3"/>
  <c r="J223" i="3"/>
  <c r="N188" i="3"/>
  <c r="X188" i="3"/>
  <c r="AC188" i="3"/>
  <c r="L30" i="9"/>
  <c r="P30" i="9"/>
  <c r="AH220" i="3"/>
  <c r="X220" i="3"/>
  <c r="E203" i="3"/>
  <c r="J203" i="3"/>
  <c r="L38" i="9"/>
  <c r="J38" i="9"/>
  <c r="J119" i="3"/>
  <c r="AH87" i="3"/>
  <c r="AC87" i="3"/>
  <c r="N87" i="3"/>
  <c r="Q49" i="4"/>
  <c r="K49" i="4"/>
  <c r="J27" i="8"/>
  <c r="J157" i="3"/>
  <c r="R39" i="9"/>
  <c r="P39" i="9"/>
  <c r="J13" i="3"/>
  <c r="N13" i="3" s="1"/>
  <c r="L16" i="25" s="1"/>
  <c r="R38" i="12"/>
  <c r="J39" i="3"/>
  <c r="S61" i="4"/>
  <c r="N68" i="12"/>
  <c r="L68" i="12"/>
  <c r="J282" i="3"/>
  <c r="X282" i="3" s="1"/>
  <c r="L49" i="9"/>
  <c r="J37" i="13"/>
  <c r="AC161" i="3"/>
  <c r="X161" i="3"/>
  <c r="AH161" i="3"/>
  <c r="S161" i="3"/>
  <c r="N161" i="3"/>
  <c r="AC105" i="3"/>
  <c r="N105" i="3"/>
  <c r="S105" i="3"/>
  <c r="X105" i="3"/>
  <c r="AH105" i="3"/>
  <c r="S113" i="3"/>
  <c r="AC113" i="3"/>
  <c r="N113" i="3"/>
  <c r="X113" i="3"/>
  <c r="AH113" i="3"/>
  <c r="AH137" i="3"/>
  <c r="AC137" i="3"/>
  <c r="X137" i="3"/>
  <c r="S137" i="3"/>
  <c r="N137" i="3"/>
  <c r="S140" i="3"/>
  <c r="N140" i="3"/>
  <c r="AC140" i="3"/>
  <c r="X140" i="3"/>
  <c r="AH140" i="3"/>
  <c r="N124" i="3"/>
  <c r="X124" i="3"/>
  <c r="AH124" i="3"/>
  <c r="S124" i="3"/>
  <c r="AC124" i="3"/>
  <c r="X145" i="3"/>
  <c r="S145" i="3"/>
  <c r="AC145" i="3"/>
  <c r="N145" i="3"/>
  <c r="AH145" i="3"/>
  <c r="S169" i="3"/>
  <c r="N169" i="3"/>
  <c r="X169" i="3"/>
  <c r="AH169" i="3"/>
  <c r="AC169" i="3"/>
  <c r="S148" i="3"/>
  <c r="X148" i="3"/>
  <c r="AC148" i="3"/>
  <c r="N148" i="3"/>
  <c r="AH148" i="3"/>
  <c r="S172" i="3"/>
  <c r="AC172" i="3"/>
  <c r="N172" i="3"/>
  <c r="AH172" i="3"/>
  <c r="X172" i="3"/>
  <c r="N132" i="3"/>
  <c r="AC132" i="3"/>
  <c r="AH132" i="3"/>
  <c r="X132" i="3"/>
  <c r="S132" i="3"/>
  <c r="N153" i="3"/>
  <c r="AC153" i="3"/>
  <c r="S153" i="3"/>
  <c r="X153" i="3"/>
  <c r="AH153" i="3"/>
  <c r="S164" i="3"/>
  <c r="X164" i="3"/>
  <c r="AC164" i="3"/>
  <c r="AH164" i="3"/>
  <c r="N164" i="3"/>
  <c r="AC156" i="3"/>
  <c r="N156" i="3"/>
  <c r="X156" i="3"/>
  <c r="S156" i="3"/>
  <c r="AH156" i="3"/>
  <c r="S196" i="3"/>
  <c r="AH196" i="3"/>
  <c r="X196" i="3"/>
  <c r="AC196" i="3"/>
  <c r="N196" i="3"/>
  <c r="AH100" i="3"/>
  <c r="S121" i="3"/>
  <c r="X61" i="3"/>
  <c r="AC61" i="3"/>
  <c r="S61" i="3"/>
  <c r="AH61" i="3"/>
  <c r="N61" i="3"/>
  <c r="N194" i="3"/>
  <c r="X121" i="3"/>
  <c r="AC221" i="3"/>
  <c r="X221" i="3"/>
  <c r="AC239" i="3"/>
  <c r="AH239" i="3"/>
  <c r="N239" i="3"/>
  <c r="S239" i="3"/>
  <c r="AC306" i="3"/>
  <c r="S306" i="3"/>
  <c r="AH306" i="3"/>
  <c r="N306" i="3"/>
  <c r="AC292" i="3"/>
  <c r="X194" i="3"/>
  <c r="AC121" i="3"/>
  <c r="AH217" i="3"/>
  <c r="AC217" i="3"/>
  <c r="S217" i="3"/>
  <c r="AH151" i="3"/>
  <c r="S151" i="3"/>
  <c r="N151" i="3"/>
  <c r="AC151" i="3"/>
  <c r="N252" i="3"/>
  <c r="AH252" i="3"/>
  <c r="AC252" i="3"/>
  <c r="X252" i="3"/>
  <c r="X278" i="3"/>
  <c r="S278" i="3"/>
  <c r="N278" i="3"/>
  <c r="AH278" i="3"/>
  <c r="AC278" i="3"/>
  <c r="S245" i="3"/>
  <c r="N245" i="3"/>
  <c r="AH245" i="3"/>
  <c r="X149" i="3"/>
  <c r="S149" i="3"/>
  <c r="AC99" i="3"/>
  <c r="X99" i="3"/>
  <c r="S99" i="3"/>
  <c r="AH99" i="3"/>
  <c r="X114" i="3"/>
  <c r="S114" i="3"/>
  <c r="N114" i="3"/>
  <c r="AC114" i="3"/>
  <c r="AH114" i="3"/>
  <c r="S237" i="3"/>
  <c r="N237" i="3"/>
  <c r="AC237" i="3"/>
  <c r="AH237" i="3"/>
  <c r="AH310" i="3"/>
  <c r="N310" i="3"/>
  <c r="X310" i="3"/>
  <c r="S310" i="3"/>
  <c r="X42" i="3"/>
  <c r="S42" i="3"/>
  <c r="AH42" i="3"/>
  <c r="AC42" i="3"/>
  <c r="S133" i="3"/>
  <c r="AH133" i="3"/>
  <c r="N100" i="3"/>
  <c r="AH93" i="3"/>
  <c r="S93" i="3"/>
  <c r="N149" i="3"/>
  <c r="AC149" i="3"/>
  <c r="AC189" i="3"/>
  <c r="AH189" i="3"/>
  <c r="AH283" i="3"/>
  <c r="X283" i="3"/>
  <c r="N131" i="3"/>
  <c r="S131" i="3"/>
  <c r="X131" i="3"/>
  <c r="AH131" i="3"/>
  <c r="AC131" i="3"/>
  <c r="AC300" i="3"/>
  <c r="AH300" i="3"/>
  <c r="N300" i="3"/>
  <c r="X300" i="3"/>
  <c r="J254" i="3"/>
  <c r="N275" i="3"/>
  <c r="AH275" i="3"/>
  <c r="J285" i="3"/>
  <c r="J122" i="3"/>
  <c r="J18" i="3"/>
  <c r="R51" i="9"/>
  <c r="J51" i="9"/>
  <c r="L51" i="9"/>
  <c r="S135" i="3"/>
  <c r="AC135" i="3"/>
  <c r="J182" i="3"/>
  <c r="J222" i="3"/>
  <c r="N286" i="3"/>
  <c r="J186" i="3"/>
  <c r="E186" i="3"/>
  <c r="L51" i="12"/>
  <c r="J51" i="12"/>
  <c r="M47" i="4"/>
  <c r="S47" i="4"/>
  <c r="K47" i="4"/>
  <c r="J16" i="8"/>
  <c r="R16" i="8"/>
  <c r="L54" i="8"/>
  <c r="J54" i="8"/>
  <c r="J30" i="9"/>
  <c r="R30" i="9"/>
  <c r="J142" i="3"/>
  <c r="J147" i="3"/>
  <c r="E35" i="3"/>
  <c r="J35" i="3"/>
  <c r="X45" i="3"/>
  <c r="E224" i="3"/>
  <c r="J224" i="3"/>
  <c r="J241" i="3"/>
  <c r="E241" i="3"/>
  <c r="J209" i="3"/>
  <c r="X264" i="3"/>
  <c r="AH264" i="3"/>
  <c r="J82" i="3"/>
  <c r="E82" i="3"/>
  <c r="N135" i="3"/>
  <c r="J198" i="3"/>
  <c r="J72" i="3"/>
  <c r="E183" i="3"/>
  <c r="J183" i="3"/>
  <c r="P14" i="8"/>
  <c r="J14" i="8"/>
  <c r="N14" i="8"/>
  <c r="P36" i="12"/>
  <c r="L36" i="12"/>
  <c r="N45" i="9"/>
  <c r="R45" i="9"/>
  <c r="AC264" i="3"/>
  <c r="AH135" i="3"/>
  <c r="J296" i="3"/>
  <c r="J71" i="3"/>
  <c r="N56" i="12"/>
  <c r="AC226" i="3"/>
  <c r="X226" i="3"/>
  <c r="J238" i="3"/>
  <c r="J262" i="3"/>
  <c r="J126" i="3"/>
  <c r="L13" i="9"/>
  <c r="E213" i="3"/>
  <c r="N43" i="12"/>
  <c r="J43" i="12"/>
  <c r="N44" i="12"/>
  <c r="E37" i="3"/>
  <c r="P49" i="13"/>
  <c r="L49" i="13"/>
  <c r="N49" i="13"/>
  <c r="J49" i="13"/>
  <c r="R49" i="13"/>
  <c r="P26" i="10"/>
  <c r="N26" i="10"/>
  <c r="J26" i="10"/>
  <c r="R26" i="10"/>
  <c r="L26" i="10"/>
  <c r="P51" i="11"/>
  <c r="X51" i="11"/>
  <c r="T51" i="11"/>
  <c r="AB51" i="11"/>
  <c r="L51" i="11"/>
  <c r="T30" i="11"/>
  <c r="P30" i="11"/>
  <c r="AB30" i="11"/>
  <c r="L30" i="11"/>
  <c r="X30" i="11"/>
  <c r="L46" i="30"/>
  <c r="P46" i="30"/>
  <c r="R46" i="30"/>
  <c r="N46" i="30"/>
  <c r="J46" i="30"/>
  <c r="P35" i="30"/>
  <c r="R35" i="30"/>
  <c r="L35" i="30"/>
  <c r="N35" i="30"/>
  <c r="J35" i="30"/>
  <c r="R39" i="10"/>
  <c r="J39" i="10"/>
  <c r="P39" i="10"/>
  <c r="N39" i="10"/>
  <c r="L39" i="10"/>
  <c r="L47" i="11"/>
  <c r="AB47" i="11"/>
  <c r="X47" i="11"/>
  <c r="P47" i="11"/>
  <c r="T47" i="11"/>
  <c r="P44" i="11"/>
  <c r="T44" i="11"/>
  <c r="X44" i="11"/>
  <c r="L44" i="11"/>
  <c r="AB44" i="11"/>
  <c r="J44" i="13"/>
  <c r="P44" i="13"/>
  <c r="N44" i="13"/>
  <c r="R44" i="13"/>
  <c r="L44" i="13"/>
  <c r="L33" i="13"/>
  <c r="R33" i="13"/>
  <c r="N33" i="13"/>
  <c r="J33" i="13"/>
  <c r="P33" i="13"/>
  <c r="R45" i="10"/>
  <c r="N45" i="10"/>
  <c r="J45" i="10"/>
  <c r="L45" i="10"/>
  <c r="P45" i="10"/>
  <c r="J42" i="10"/>
  <c r="R42" i="10"/>
  <c r="N42" i="10"/>
  <c r="P42" i="10"/>
  <c r="L42" i="10"/>
  <c r="X58" i="11"/>
  <c r="T58" i="11"/>
  <c r="L58" i="11"/>
  <c r="AB58" i="11"/>
  <c r="P58" i="11"/>
  <c r="L54" i="11"/>
  <c r="P54" i="11"/>
  <c r="X54" i="11"/>
  <c r="AB54" i="11"/>
  <c r="T54" i="11"/>
  <c r="T37" i="11"/>
  <c r="AB37" i="11"/>
  <c r="X37" i="11"/>
  <c r="L37" i="11"/>
  <c r="P37" i="11"/>
  <c r="X33" i="11"/>
  <c r="P33" i="11"/>
  <c r="L33" i="11"/>
  <c r="AB33" i="11"/>
  <c r="T33" i="11"/>
  <c r="P29" i="11"/>
  <c r="T29" i="11"/>
  <c r="AB29" i="11"/>
  <c r="X29" i="11"/>
  <c r="L29" i="11"/>
  <c r="X43" i="11"/>
  <c r="AB43" i="11"/>
  <c r="L43" i="11"/>
  <c r="P43" i="11"/>
  <c r="T43" i="11"/>
  <c r="X25" i="11"/>
  <c r="T25" i="11"/>
  <c r="AB25" i="11"/>
  <c r="L25" i="11"/>
  <c r="J54" i="13"/>
  <c r="L54" i="13"/>
  <c r="R54" i="13"/>
  <c r="P54" i="13"/>
  <c r="N54" i="13"/>
  <c r="L57" i="11"/>
  <c r="X57" i="11"/>
  <c r="P57" i="11"/>
  <c r="T57" i="11"/>
  <c r="AB57" i="11"/>
  <c r="T53" i="11"/>
  <c r="AB53" i="11"/>
  <c r="L53" i="11"/>
  <c r="P53" i="11"/>
  <c r="X53" i="11"/>
  <c r="L36" i="11"/>
  <c r="AB36" i="11"/>
  <c r="P36" i="11"/>
  <c r="X36" i="11"/>
  <c r="T36" i="11"/>
  <c r="L57" i="13"/>
  <c r="J57" i="13"/>
  <c r="N57" i="13"/>
  <c r="R57" i="13"/>
  <c r="P57" i="13"/>
  <c r="N39" i="13"/>
  <c r="P39" i="13"/>
  <c r="L39" i="13"/>
  <c r="J39" i="13"/>
  <c r="R39" i="13"/>
  <c r="N60" i="30"/>
  <c r="L60" i="30"/>
  <c r="R60" i="30"/>
  <c r="P60" i="30"/>
  <c r="J60" i="30"/>
  <c r="R52" i="30"/>
  <c r="L52" i="30"/>
  <c r="J52" i="30"/>
  <c r="N52" i="30"/>
  <c r="P52" i="30"/>
  <c r="N51" i="10"/>
  <c r="L51" i="10"/>
  <c r="R51" i="10"/>
  <c r="J51" i="10"/>
  <c r="P51" i="10"/>
  <c r="X42" i="11"/>
  <c r="L42" i="11"/>
  <c r="P42" i="11"/>
  <c r="T42" i="11"/>
  <c r="AB42" i="11"/>
  <c r="N60" i="13"/>
  <c r="P60" i="13"/>
  <c r="J60" i="13"/>
  <c r="R60" i="13"/>
  <c r="L60" i="13"/>
  <c r="J44" i="30"/>
  <c r="N44" i="30"/>
  <c r="L44" i="30"/>
  <c r="R44" i="30"/>
  <c r="P44" i="30"/>
  <c r="P60" i="11"/>
  <c r="L60" i="11"/>
  <c r="X60" i="11"/>
  <c r="T60" i="11"/>
  <c r="AB60" i="11"/>
  <c r="P52" i="11"/>
  <c r="T52" i="11"/>
  <c r="X52" i="11"/>
  <c r="AB52" i="11"/>
  <c r="L52" i="11"/>
  <c r="P35" i="11"/>
  <c r="T35" i="11"/>
  <c r="AB35" i="11"/>
  <c r="L35" i="11"/>
  <c r="X35" i="11"/>
  <c r="AB31" i="11"/>
  <c r="P31" i="11"/>
  <c r="L31" i="11"/>
  <c r="T31" i="11"/>
  <c r="X31" i="11"/>
  <c r="P20" i="2"/>
  <c r="N53" i="30"/>
  <c r="P53" i="30"/>
  <c r="J53" i="30"/>
  <c r="L53" i="30"/>
  <c r="R28" i="30"/>
  <c r="J28" i="30"/>
  <c r="N28" i="30"/>
  <c r="N58" i="10"/>
  <c r="R58" i="10"/>
  <c r="L58" i="10"/>
  <c r="P58" i="10"/>
  <c r="J58" i="10"/>
  <c r="AB56" i="11"/>
  <c r="X56" i="11"/>
  <c r="AB34" i="11"/>
  <c r="P34" i="11"/>
  <c r="L34" i="11"/>
  <c r="P58" i="13"/>
  <c r="L58" i="13"/>
  <c r="R58" i="13"/>
  <c r="N58" i="13"/>
  <c r="L55" i="13"/>
  <c r="N55" i="13"/>
  <c r="J55" i="13"/>
  <c r="R45" i="13"/>
  <c r="J45" i="13"/>
  <c r="L42" i="13"/>
  <c r="R42" i="13"/>
  <c r="J42" i="13"/>
  <c r="P42" i="13"/>
  <c r="N42" i="13"/>
  <c r="N36" i="13"/>
  <c r="R36" i="13"/>
  <c r="P36" i="13"/>
  <c r="J36" i="13"/>
  <c r="L36" i="13"/>
  <c r="J54" i="10"/>
  <c r="N54" i="10"/>
  <c r="P54" i="10"/>
  <c r="R54" i="10"/>
  <c r="J33" i="10"/>
  <c r="L33" i="10"/>
  <c r="T62" i="11"/>
  <c r="P62" i="11"/>
  <c r="X62" i="11"/>
  <c r="AB62" i="11"/>
  <c r="R42" i="30"/>
  <c r="J42" i="30"/>
  <c r="L42" i="30"/>
  <c r="N42" i="30"/>
  <c r="R31" i="30"/>
  <c r="J31" i="30"/>
  <c r="P27" i="30"/>
  <c r="R27" i="30"/>
  <c r="T24" i="11"/>
  <c r="L24" i="11"/>
  <c r="P48" i="30"/>
  <c r="R48" i="30"/>
  <c r="L47" i="10"/>
  <c r="N47" i="10"/>
  <c r="P47" i="10"/>
  <c r="T61" i="11"/>
  <c r="P61" i="11"/>
  <c r="X61" i="11"/>
  <c r="AB61" i="11"/>
  <c r="J38" i="13"/>
  <c r="P38" i="13"/>
  <c r="J16" i="13"/>
  <c r="N59" i="30"/>
  <c r="P59" i="30"/>
  <c r="J59" i="30"/>
  <c r="L59" i="30"/>
  <c r="N41" i="30"/>
  <c r="R41" i="30"/>
  <c r="R34" i="30"/>
  <c r="N34" i="30"/>
  <c r="L34" i="30"/>
  <c r="J34" i="30"/>
  <c r="P30" i="30"/>
  <c r="L30" i="30"/>
  <c r="R25" i="10"/>
  <c r="N25" i="10"/>
  <c r="P25" i="10"/>
  <c r="J25" i="10"/>
  <c r="AB23" i="11"/>
  <c r="P23" i="11"/>
  <c r="L23" i="11"/>
  <c r="X23" i="11"/>
  <c r="T23" i="11"/>
  <c r="R51" i="30"/>
  <c r="J51" i="30"/>
  <c r="P31" i="10"/>
  <c r="N31" i="10"/>
  <c r="AB48" i="11"/>
  <c r="T48" i="11"/>
  <c r="X48" i="11"/>
  <c r="P48" i="11"/>
  <c r="L58" i="30"/>
  <c r="P58" i="30"/>
  <c r="R58" i="30"/>
  <c r="L29" i="30"/>
  <c r="R29" i="30"/>
  <c r="J29" i="30"/>
  <c r="R59" i="10"/>
  <c r="L37" i="10"/>
  <c r="R37" i="10"/>
  <c r="P37" i="10"/>
  <c r="J37" i="10"/>
  <c r="N37" i="10"/>
  <c r="R24" i="10"/>
  <c r="L24" i="10"/>
  <c r="AB22" i="11"/>
  <c r="T22" i="11"/>
  <c r="J36" i="30"/>
  <c r="R36" i="30"/>
  <c r="L36" i="30"/>
  <c r="N40" i="10"/>
  <c r="J40" i="10"/>
  <c r="R40" i="10"/>
  <c r="L40" i="10"/>
  <c r="P40" i="10"/>
  <c r="P25" i="11"/>
  <c r="H21" i="23"/>
  <c r="F50" i="33" s="1"/>
  <c r="H48" i="25"/>
  <c r="D51" i="25"/>
  <c r="C45" i="23"/>
  <c r="E58" i="33"/>
  <c r="H25" i="23"/>
  <c r="F54" i="33" s="1"/>
  <c r="A54" i="33"/>
  <c r="D21" i="23"/>
  <c r="B50" i="33" s="1"/>
  <c r="N37" i="25"/>
  <c r="O34" i="25"/>
  <c r="A58" i="33"/>
  <c r="D33" i="23"/>
  <c r="B62" i="33" s="1"/>
  <c r="H28" i="23"/>
  <c r="F57" i="33" s="1"/>
  <c r="F24" i="23"/>
  <c r="D53" i="33" s="1"/>
  <c r="F29" i="23"/>
  <c r="D58" i="33" s="1"/>
  <c r="H33" i="23"/>
  <c r="F62" i="33" s="1"/>
  <c r="C57" i="23"/>
  <c r="C53" i="23"/>
  <c r="F27" i="23"/>
  <c r="D23" i="23"/>
  <c r="P37" i="25"/>
  <c r="M37" i="25"/>
  <c r="L37" i="25"/>
  <c r="A46" i="33"/>
  <c r="D48" i="25"/>
  <c r="O37" i="25"/>
  <c r="P34" i="25"/>
  <c r="E21" i="23"/>
  <c r="E25" i="23"/>
  <c r="C54" i="33" s="1"/>
  <c r="D29" i="23"/>
  <c r="A62" i="33"/>
  <c r="E48" i="25"/>
  <c r="P48" i="25"/>
  <c r="P51" i="25"/>
  <c r="M51" i="25"/>
  <c r="L48" i="25"/>
  <c r="I49" i="33"/>
  <c r="P47" i="25"/>
  <c r="N51" i="25"/>
  <c r="N48" i="25"/>
  <c r="J37" i="12"/>
  <c r="K55" i="25"/>
  <c r="C55" i="25"/>
  <c r="A68" i="25"/>
  <c r="F24" i="4"/>
  <c r="I24" i="4" s="1"/>
  <c r="F40" i="4"/>
  <c r="I40" i="4" s="1"/>
  <c r="F56" i="4"/>
  <c r="I56" i="4" s="1"/>
  <c r="E16" i="2"/>
  <c r="E19" i="2"/>
  <c r="E24" i="2"/>
  <c r="E27" i="2"/>
  <c r="E32" i="2"/>
  <c r="E35" i="2"/>
  <c r="E40" i="2"/>
  <c r="E43" i="2"/>
  <c r="E48" i="2"/>
  <c r="E51" i="2"/>
  <c r="E56" i="2"/>
  <c r="E59" i="2"/>
  <c r="E64" i="2"/>
  <c r="E67" i="2"/>
  <c r="E72" i="2"/>
  <c r="E75" i="2"/>
  <c r="E80" i="2"/>
  <c r="L27" i="8" l="1"/>
  <c r="M41" i="4"/>
  <c r="N30" i="12"/>
  <c r="R60" i="8"/>
  <c r="D14" i="11"/>
  <c r="R33" i="10"/>
  <c r="N45" i="8"/>
  <c r="N28" i="8"/>
  <c r="L82" i="12"/>
  <c r="R33" i="12"/>
  <c r="E170" i="3"/>
  <c r="R59" i="12"/>
  <c r="R61" i="8"/>
  <c r="N27" i="8"/>
  <c r="L66" i="12"/>
  <c r="J70" i="12"/>
  <c r="L55" i="8"/>
  <c r="P40" i="12"/>
  <c r="L39" i="9"/>
  <c r="P17" i="8"/>
  <c r="P61" i="8"/>
  <c r="L34" i="9"/>
  <c r="E217" i="3"/>
  <c r="P55" i="12"/>
  <c r="J46" i="10"/>
  <c r="M42" i="4"/>
  <c r="O20" i="4"/>
  <c r="R24" i="12"/>
  <c r="J41" i="9"/>
  <c r="L50" i="9"/>
  <c r="J29" i="9"/>
  <c r="J56" i="8"/>
  <c r="E136" i="3"/>
  <c r="Q42" i="4"/>
  <c r="J26" i="12"/>
  <c r="K20" i="4"/>
  <c r="J46" i="9"/>
  <c r="J24" i="12"/>
  <c r="J65" i="12"/>
  <c r="J50" i="9"/>
  <c r="P33" i="12"/>
  <c r="R12" i="9"/>
  <c r="P73" i="12"/>
  <c r="J72" i="12"/>
  <c r="O42" i="4"/>
  <c r="N37" i="12"/>
  <c r="S20" i="4"/>
  <c r="N65" i="12"/>
  <c r="K68" i="4"/>
  <c r="P46" i="10"/>
  <c r="M55" i="4"/>
  <c r="Q59" i="4"/>
  <c r="P20" i="9"/>
  <c r="Q12" i="2"/>
  <c r="S42" i="4"/>
  <c r="L37" i="12"/>
  <c r="Q20" i="4"/>
  <c r="N46" i="9"/>
  <c r="P82" i="12"/>
  <c r="E226" i="3"/>
  <c r="R31" i="12"/>
  <c r="L17" i="8"/>
  <c r="P43" i="9"/>
  <c r="P37" i="12"/>
  <c r="P59" i="9"/>
  <c r="O59" i="4"/>
  <c r="J15" i="8"/>
  <c r="N46" i="10"/>
  <c r="P14" i="13"/>
  <c r="Q55" i="4"/>
  <c r="N26" i="12"/>
  <c r="M68" i="4"/>
  <c r="U12" i="2"/>
  <c r="N31" i="12"/>
  <c r="L37" i="9"/>
  <c r="P70" i="12"/>
  <c r="P30" i="10"/>
  <c r="N30" i="10"/>
  <c r="P29" i="10"/>
  <c r="R30" i="10"/>
  <c r="M66" i="4"/>
  <c r="Q66" i="4"/>
  <c r="O66" i="4"/>
  <c r="K66" i="4"/>
  <c r="S66" i="4"/>
  <c r="R57" i="10"/>
  <c r="N26" i="8"/>
  <c r="Q35" i="4"/>
  <c r="J60" i="10"/>
  <c r="R58" i="12"/>
  <c r="J26" i="8"/>
  <c r="M22" i="4"/>
  <c r="J48" i="8"/>
  <c r="S45" i="4"/>
  <c r="M59" i="4"/>
  <c r="L56" i="9"/>
  <c r="L13" i="12"/>
  <c r="J37" i="9"/>
  <c r="N42" i="8"/>
  <c r="J39" i="8"/>
  <c r="O26" i="4"/>
  <c r="R55" i="9"/>
  <c r="N16" i="9"/>
  <c r="N51" i="8"/>
  <c r="N58" i="12"/>
  <c r="Q22" i="4"/>
  <c r="R48" i="8"/>
  <c r="L28" i="9"/>
  <c r="R56" i="9"/>
  <c r="P56" i="9"/>
  <c r="L12" i="9"/>
  <c r="N72" i="12"/>
  <c r="J57" i="10"/>
  <c r="P16" i="9"/>
  <c r="P48" i="8"/>
  <c r="N28" i="9"/>
  <c r="E67" i="3"/>
  <c r="E311" i="3"/>
  <c r="J31" i="12"/>
  <c r="J55" i="8"/>
  <c r="L41" i="12"/>
  <c r="J43" i="9"/>
  <c r="N53" i="8"/>
  <c r="J36" i="10"/>
  <c r="N57" i="10"/>
  <c r="Q45" i="4"/>
  <c r="O35" i="4"/>
  <c r="J27" i="10"/>
  <c r="E205" i="3"/>
  <c r="N39" i="9"/>
  <c r="L60" i="8"/>
  <c r="M26" i="4"/>
  <c r="R61" i="9"/>
  <c r="L24" i="9"/>
  <c r="R16" i="9"/>
  <c r="P29" i="12"/>
  <c r="J16" i="9"/>
  <c r="P28" i="9"/>
  <c r="P57" i="10"/>
  <c r="N24" i="13"/>
  <c r="O45" i="4"/>
  <c r="R57" i="9"/>
  <c r="R29" i="13"/>
  <c r="N60" i="10"/>
  <c r="P26" i="8"/>
  <c r="K45" i="4"/>
  <c r="K22" i="4"/>
  <c r="N57" i="9"/>
  <c r="E275" i="3"/>
  <c r="E192" i="3"/>
  <c r="R63" i="12"/>
  <c r="K28" i="4"/>
  <c r="S28" i="4"/>
  <c r="O28" i="4"/>
  <c r="Q28" i="4"/>
  <c r="M28" i="4"/>
  <c r="E45" i="3"/>
  <c r="J80" i="12"/>
  <c r="R37" i="9"/>
  <c r="Q51" i="4"/>
  <c r="N17" i="8"/>
  <c r="R72" i="12"/>
  <c r="S12" i="4"/>
  <c r="P17" i="25" s="1"/>
  <c r="N40" i="12"/>
  <c r="N38" i="12"/>
  <c r="O12" i="4"/>
  <c r="J82" i="12"/>
  <c r="N55" i="12"/>
  <c r="R66" i="12"/>
  <c r="L57" i="8"/>
  <c r="R73" i="12"/>
  <c r="L72" i="12"/>
  <c r="R36" i="10"/>
  <c r="N33" i="12"/>
  <c r="M51" i="4"/>
  <c r="R55" i="12"/>
  <c r="J36" i="12"/>
  <c r="L53" i="8"/>
  <c r="N26" i="9"/>
  <c r="N13" i="12"/>
  <c r="O49" i="4"/>
  <c r="L33" i="12"/>
  <c r="R27" i="8"/>
  <c r="N36" i="9"/>
  <c r="R29" i="9"/>
  <c r="J40" i="12"/>
  <c r="M21" i="4"/>
  <c r="K21" i="4"/>
  <c r="S21" i="4"/>
  <c r="Q21" i="4"/>
  <c r="O21" i="4"/>
  <c r="M23" i="4"/>
  <c r="K23" i="4"/>
  <c r="K55" i="4"/>
  <c r="R41" i="9"/>
  <c r="R20" i="9"/>
  <c r="P50" i="9"/>
  <c r="E125" i="3"/>
  <c r="L38" i="10"/>
  <c r="M61" i="4"/>
  <c r="R31" i="8"/>
  <c r="J57" i="8"/>
  <c r="R12" i="12"/>
  <c r="P18" i="25" s="1"/>
  <c r="O55" i="4"/>
  <c r="N20" i="9"/>
  <c r="Q54" i="4"/>
  <c r="P41" i="9"/>
  <c r="J20" i="9"/>
  <c r="R50" i="9"/>
  <c r="P38" i="12"/>
  <c r="P52" i="12"/>
  <c r="N80" i="12"/>
  <c r="R13" i="12"/>
  <c r="P37" i="9"/>
  <c r="K51" i="4"/>
  <c r="S51" i="4"/>
  <c r="L55" i="12"/>
  <c r="N66" i="12"/>
  <c r="R36" i="9"/>
  <c r="R15" i="8"/>
  <c r="N39" i="8"/>
  <c r="E123" i="3"/>
  <c r="P55" i="9"/>
  <c r="J55" i="9"/>
  <c r="R53" i="8"/>
  <c r="L61" i="10"/>
  <c r="J73" i="12"/>
  <c r="J17" i="8"/>
  <c r="N43" i="9"/>
  <c r="L56" i="8"/>
  <c r="K61" i="4"/>
  <c r="L59" i="9"/>
  <c r="P34" i="8"/>
  <c r="O54" i="4"/>
  <c r="N38" i="10"/>
  <c r="J38" i="10"/>
  <c r="N61" i="8"/>
  <c r="J61" i="8"/>
  <c r="J13" i="12"/>
  <c r="J31" i="8"/>
  <c r="J66" i="12"/>
  <c r="L58" i="8"/>
  <c r="P57" i="8"/>
  <c r="L39" i="8"/>
  <c r="L29" i="9"/>
  <c r="P53" i="8"/>
  <c r="P39" i="8"/>
  <c r="E247" i="3"/>
  <c r="R49" i="10"/>
  <c r="L38" i="12"/>
  <c r="R70" i="12"/>
  <c r="L73" i="12"/>
  <c r="N36" i="10"/>
  <c r="M49" i="4"/>
  <c r="P31" i="8"/>
  <c r="N58" i="8"/>
  <c r="R58" i="8"/>
  <c r="Q29" i="4"/>
  <c r="J61" i="10"/>
  <c r="R59" i="9"/>
  <c r="R34" i="8"/>
  <c r="L65" i="12"/>
  <c r="E289" i="3"/>
  <c r="J30" i="10"/>
  <c r="R80" i="12"/>
  <c r="L31" i="12"/>
  <c r="P41" i="12"/>
  <c r="R43" i="9"/>
  <c r="L36" i="9"/>
  <c r="J36" i="9"/>
  <c r="N57" i="8"/>
  <c r="N29" i="9"/>
  <c r="P80" i="12"/>
  <c r="K26" i="4"/>
  <c r="R36" i="12"/>
  <c r="L55" i="9"/>
  <c r="L29" i="10"/>
  <c r="N50" i="8"/>
  <c r="R40" i="12"/>
  <c r="N70" i="12"/>
  <c r="L36" i="10"/>
  <c r="N34" i="8"/>
  <c r="R65" i="12"/>
  <c r="N41" i="9"/>
  <c r="O61" i="4"/>
  <c r="N19" i="12"/>
  <c r="P19" i="12"/>
  <c r="R19" i="12"/>
  <c r="J19" i="12"/>
  <c r="L19" i="12"/>
  <c r="K60" i="4"/>
  <c r="O60" i="4"/>
  <c r="S60" i="4"/>
  <c r="Q60" i="4"/>
  <c r="M60" i="4"/>
  <c r="M38" i="4"/>
  <c r="O38" i="4"/>
  <c r="Q38" i="4"/>
  <c r="E305" i="3"/>
  <c r="L50" i="8"/>
  <c r="P50" i="8"/>
  <c r="R62" i="12"/>
  <c r="N55" i="8"/>
  <c r="J12" i="9"/>
  <c r="P50" i="12"/>
  <c r="N50" i="12"/>
  <c r="P58" i="8"/>
  <c r="L63" i="12"/>
  <c r="J63" i="12"/>
  <c r="P61" i="9"/>
  <c r="L32" i="12"/>
  <c r="R64" i="12"/>
  <c r="N29" i="10"/>
  <c r="R50" i="8"/>
  <c r="P33" i="10"/>
  <c r="O23" i="4"/>
  <c r="L29" i="12"/>
  <c r="R51" i="8"/>
  <c r="S54" i="4"/>
  <c r="L32" i="9"/>
  <c r="J21" i="9"/>
  <c r="E87" i="3"/>
  <c r="J50" i="12"/>
  <c r="N24" i="12"/>
  <c r="N12" i="9"/>
  <c r="J32" i="12"/>
  <c r="E78" i="3"/>
  <c r="P64" i="12"/>
  <c r="N53" i="12"/>
  <c r="L53" i="12"/>
  <c r="J53" i="12"/>
  <c r="D13" i="11"/>
  <c r="R61" i="10"/>
  <c r="L51" i="8"/>
  <c r="E31" i="25"/>
  <c r="M17" i="25"/>
  <c r="E267" i="3"/>
  <c r="E229" i="3"/>
  <c r="E306" i="3"/>
  <c r="E146" i="3"/>
  <c r="E257" i="3"/>
  <c r="P55" i="8"/>
  <c r="N61" i="12"/>
  <c r="P51" i="9"/>
  <c r="S29" i="4"/>
  <c r="O29" i="4"/>
  <c r="N61" i="9"/>
  <c r="L61" i="9"/>
  <c r="S23" i="4"/>
  <c r="R50" i="12"/>
  <c r="N17" i="25"/>
  <c r="E12" i="30"/>
  <c r="E80" i="3"/>
  <c r="N56" i="8"/>
  <c r="R56" i="8"/>
  <c r="N34" i="12"/>
  <c r="E283" i="3"/>
  <c r="K29" i="4"/>
  <c r="N63" i="12"/>
  <c r="N32" i="12"/>
  <c r="P32" i="12"/>
  <c r="J29" i="10"/>
  <c r="N61" i="10"/>
  <c r="L60" i="10"/>
  <c r="P51" i="8"/>
  <c r="L17" i="25"/>
  <c r="G59" i="25"/>
  <c r="O59" i="25"/>
  <c r="S58" i="4"/>
  <c r="O58" i="4"/>
  <c r="K58" i="4"/>
  <c r="K16" i="4"/>
  <c r="Q16" i="4"/>
  <c r="O16" i="4"/>
  <c r="M33" i="4"/>
  <c r="Q33" i="4"/>
  <c r="O33" i="4"/>
  <c r="K33" i="4"/>
  <c r="S33" i="4"/>
  <c r="M46" i="4"/>
  <c r="Q46" i="4"/>
  <c r="S46" i="4"/>
  <c r="O46" i="4"/>
  <c r="K46" i="4"/>
  <c r="J21" i="12"/>
  <c r="P21" i="12"/>
  <c r="L21" i="12"/>
  <c r="N21" i="12"/>
  <c r="R21" i="12"/>
  <c r="M34" i="4"/>
  <c r="O34" i="4"/>
  <c r="Q34" i="4"/>
  <c r="S34" i="4"/>
  <c r="K34" i="4"/>
  <c r="E178" i="3"/>
  <c r="O16" i="11"/>
  <c r="J22" i="9"/>
  <c r="N59" i="8"/>
  <c r="J15" i="9"/>
  <c r="N34" i="9"/>
  <c r="R18" i="8"/>
  <c r="R69" i="12"/>
  <c r="R22" i="9"/>
  <c r="S16" i="11"/>
  <c r="N59" i="10"/>
  <c r="E110" i="3"/>
  <c r="E255" i="3"/>
  <c r="R75" i="12"/>
  <c r="P59" i="8"/>
  <c r="P34" i="9"/>
  <c r="L69" i="12"/>
  <c r="L78" i="12"/>
  <c r="R15" i="9"/>
  <c r="T16" i="11"/>
  <c r="F52" i="25" s="1"/>
  <c r="L59" i="10"/>
  <c r="L24" i="13"/>
  <c r="S38" i="4"/>
  <c r="P52" i="8"/>
  <c r="N41" i="8"/>
  <c r="X16" i="11"/>
  <c r="G52" i="25" s="1"/>
  <c r="J32" i="10"/>
  <c r="P24" i="13"/>
  <c r="N77" i="12"/>
  <c r="R52" i="8"/>
  <c r="R44" i="8"/>
  <c r="L77" i="12"/>
  <c r="R59" i="8"/>
  <c r="J34" i="9"/>
  <c r="N18" i="8"/>
  <c r="N15" i="9"/>
  <c r="E12" i="13"/>
  <c r="H12" i="13" s="1"/>
  <c r="L12" i="13" s="1"/>
  <c r="M21" i="25" s="1"/>
  <c r="J41" i="10"/>
  <c r="P78" i="12"/>
  <c r="P16" i="11"/>
  <c r="E52" i="25" s="1"/>
  <c r="P77" i="12"/>
  <c r="L52" i="8"/>
  <c r="L44" i="8"/>
  <c r="L16" i="11"/>
  <c r="D52" i="25" s="1"/>
  <c r="J50" i="10"/>
  <c r="L32" i="10"/>
  <c r="R24" i="13"/>
  <c r="J44" i="8"/>
  <c r="J17" i="9"/>
  <c r="N17" i="9"/>
  <c r="N44" i="8"/>
  <c r="J44" i="9"/>
  <c r="L20" i="12"/>
  <c r="P15" i="9"/>
  <c r="N44" i="9"/>
  <c r="N50" i="10"/>
  <c r="P32" i="10"/>
  <c r="N20" i="12"/>
  <c r="P45" i="12"/>
  <c r="P41" i="8"/>
  <c r="E141" i="3"/>
  <c r="P44" i="9"/>
  <c r="R44" i="9"/>
  <c r="R17" i="9"/>
  <c r="N45" i="12"/>
  <c r="N69" i="12"/>
  <c r="N22" i="9"/>
  <c r="P20" i="12"/>
  <c r="R45" i="12"/>
  <c r="L41" i="8"/>
  <c r="N36" i="8"/>
  <c r="K38" i="4"/>
  <c r="U38" i="4" s="1"/>
  <c r="J20" i="12"/>
  <c r="P36" i="8"/>
  <c r="J18" i="8"/>
  <c r="P18" i="8"/>
  <c r="P69" i="12"/>
  <c r="R32" i="10"/>
  <c r="J78" i="12"/>
  <c r="P59" i="10"/>
  <c r="J36" i="8"/>
  <c r="R50" i="10"/>
  <c r="L22" i="9"/>
  <c r="P75" i="12"/>
  <c r="T75" i="12" s="1"/>
  <c r="J77" i="12"/>
  <c r="J52" i="8"/>
  <c r="L45" i="12"/>
  <c r="N78" i="12"/>
  <c r="T78" i="12" s="1"/>
  <c r="K35" i="4"/>
  <c r="S35" i="4"/>
  <c r="R53" i="10"/>
  <c r="P44" i="10"/>
  <c r="L52" i="12"/>
  <c r="L53" i="10"/>
  <c r="P53" i="10"/>
  <c r="C74" i="34"/>
  <c r="C63" i="34"/>
  <c r="J52" i="12"/>
  <c r="L74" i="12"/>
  <c r="R52" i="12"/>
  <c r="N53" i="10"/>
  <c r="R44" i="10"/>
  <c r="L44" i="10"/>
  <c r="L52" i="10"/>
  <c r="J44" i="10"/>
  <c r="L26" i="8"/>
  <c r="P74" i="12"/>
  <c r="P28" i="12"/>
  <c r="R60" i="12"/>
  <c r="L23" i="12"/>
  <c r="L24" i="12"/>
  <c r="J29" i="12"/>
  <c r="T29" i="12" s="1"/>
  <c r="P54" i="12"/>
  <c r="R29" i="12"/>
  <c r="M58" i="4"/>
  <c r="Q58" i="4"/>
  <c r="Q26" i="4"/>
  <c r="Q23" i="4"/>
  <c r="J24" i="10"/>
  <c r="R46" i="10"/>
  <c r="T46" i="10" s="1"/>
  <c r="R38" i="10"/>
  <c r="P60" i="10"/>
  <c r="T60" i="10" s="1"/>
  <c r="N24" i="10"/>
  <c r="E12" i="10"/>
  <c r="H12" i="10" s="1"/>
  <c r="J12" i="10" s="1"/>
  <c r="L23" i="25" s="1"/>
  <c r="J12" i="12"/>
  <c r="L18" i="25" s="1"/>
  <c r="P12" i="12"/>
  <c r="O18" i="25" s="1"/>
  <c r="J45" i="9"/>
  <c r="R56" i="10"/>
  <c r="N67" i="12"/>
  <c r="J34" i="10"/>
  <c r="R47" i="9"/>
  <c r="J68" i="12"/>
  <c r="P56" i="10"/>
  <c r="J67" i="12"/>
  <c r="L56" i="10"/>
  <c r="R34" i="10"/>
  <c r="L45" i="9"/>
  <c r="P53" i="9"/>
  <c r="R67" i="12"/>
  <c r="L53" i="9"/>
  <c r="R53" i="9"/>
  <c r="P51" i="12"/>
  <c r="P54" i="9"/>
  <c r="R68" i="12"/>
  <c r="P67" i="12"/>
  <c r="J56" i="10"/>
  <c r="N51" i="12"/>
  <c r="N53" i="9"/>
  <c r="P26" i="9"/>
  <c r="R40" i="9"/>
  <c r="P35" i="9"/>
  <c r="R23" i="12"/>
  <c r="R74" i="12"/>
  <c r="N37" i="8"/>
  <c r="S18" i="4"/>
  <c r="K18" i="4"/>
  <c r="O18" i="4"/>
  <c r="Q18" i="4"/>
  <c r="M18" i="4"/>
  <c r="L31" i="10"/>
  <c r="L27" i="10"/>
  <c r="L34" i="12"/>
  <c r="P37" i="8"/>
  <c r="L50" i="10"/>
  <c r="J48" i="10"/>
  <c r="N52" i="10"/>
  <c r="L35" i="9"/>
  <c r="J35" i="9"/>
  <c r="N42" i="12"/>
  <c r="E166" i="3"/>
  <c r="N48" i="10"/>
  <c r="R48" i="10"/>
  <c r="J42" i="12"/>
  <c r="J24" i="9"/>
  <c r="P49" i="10"/>
  <c r="J52" i="10"/>
  <c r="L49" i="10"/>
  <c r="L58" i="12"/>
  <c r="N35" i="9"/>
  <c r="L42" i="12"/>
  <c r="S22" i="4"/>
  <c r="U22" i="4" s="1"/>
  <c r="J23" i="12"/>
  <c r="J14" i="9"/>
  <c r="T14" i="9" s="1"/>
  <c r="J40" i="9"/>
  <c r="N49" i="10"/>
  <c r="L41" i="10"/>
  <c r="R37" i="8"/>
  <c r="P48" i="10"/>
  <c r="P24" i="9"/>
  <c r="J31" i="10"/>
  <c r="L37" i="8"/>
  <c r="L40" i="9"/>
  <c r="P34" i="12"/>
  <c r="P42" i="12"/>
  <c r="P41" i="10"/>
  <c r="N24" i="9"/>
  <c r="P52" i="10"/>
  <c r="Q17" i="4"/>
  <c r="O17" i="4"/>
  <c r="K17" i="4"/>
  <c r="M17" i="4"/>
  <c r="S17" i="4"/>
  <c r="R27" i="10"/>
  <c r="N27" i="10"/>
  <c r="P58" i="12"/>
  <c r="N40" i="9"/>
  <c r="J34" i="12"/>
  <c r="N74" i="12"/>
  <c r="N23" i="12"/>
  <c r="R41" i="10"/>
  <c r="S16" i="4"/>
  <c r="M16" i="4"/>
  <c r="N29" i="13"/>
  <c r="J29" i="13"/>
  <c r="L27" i="13"/>
  <c r="I19" i="4"/>
  <c r="I44" i="4"/>
  <c r="I57" i="4"/>
  <c r="O57" i="4" s="1"/>
  <c r="I25" i="4"/>
  <c r="I43" i="4"/>
  <c r="S43" i="4" s="1"/>
  <c r="I65" i="4"/>
  <c r="L13" i="11"/>
  <c r="I31" i="4"/>
  <c r="M31" i="4" s="1"/>
  <c r="I50" i="4"/>
  <c r="Q50" i="4" s="1"/>
  <c r="H15" i="10"/>
  <c r="L15" i="10" s="1"/>
  <c r="H16" i="10"/>
  <c r="R16" i="10" s="1"/>
  <c r="I63" i="4"/>
  <c r="K63" i="4" s="1"/>
  <c r="H19" i="10"/>
  <c r="N19" i="10" s="1"/>
  <c r="I37" i="4"/>
  <c r="O37" i="4" s="1"/>
  <c r="I15" i="4"/>
  <c r="M15" i="4" s="1"/>
  <c r="H17" i="10"/>
  <c r="R17" i="10" s="1"/>
  <c r="H20" i="10"/>
  <c r="J20" i="10" s="1"/>
  <c r="I69" i="4"/>
  <c r="S69" i="4" s="1"/>
  <c r="I14" i="4"/>
  <c r="M14" i="4" s="1"/>
  <c r="I36" i="4"/>
  <c r="Q36" i="4" s="1"/>
  <c r="I64" i="4"/>
  <c r="O64" i="4" s="1"/>
  <c r="I62" i="4"/>
  <c r="O62" i="4" s="1"/>
  <c r="I30" i="4"/>
  <c r="K30" i="4" s="1"/>
  <c r="H14" i="10"/>
  <c r="J14" i="10" s="1"/>
  <c r="H21" i="10"/>
  <c r="P21" i="10" s="1"/>
  <c r="I70" i="4"/>
  <c r="S70" i="4" s="1"/>
  <c r="H18" i="10"/>
  <c r="R18" i="10" s="1"/>
  <c r="N25" i="8"/>
  <c r="L25" i="8"/>
  <c r="R25" i="8"/>
  <c r="P25" i="8"/>
  <c r="S13" i="4"/>
  <c r="H31" i="25" s="1"/>
  <c r="O13" i="4"/>
  <c r="K13" i="4"/>
  <c r="E154" i="3"/>
  <c r="E135" i="3"/>
  <c r="J13" i="9"/>
  <c r="T13" i="9" s="1"/>
  <c r="P35" i="12"/>
  <c r="L28" i="12"/>
  <c r="E187" i="3"/>
  <c r="N28" i="12"/>
  <c r="N60" i="12"/>
  <c r="E179" i="3"/>
  <c r="R35" i="12"/>
  <c r="R28" i="12"/>
  <c r="J60" i="12"/>
  <c r="N35" i="12"/>
  <c r="R44" i="12"/>
  <c r="J44" i="12"/>
  <c r="E253" i="3"/>
  <c r="E153" i="3"/>
  <c r="P60" i="12"/>
  <c r="E258" i="3"/>
  <c r="L35" i="12"/>
  <c r="L44" i="12"/>
  <c r="H15" i="30"/>
  <c r="P15" i="30" s="1"/>
  <c r="G20" i="25"/>
  <c r="H16" i="30"/>
  <c r="L16" i="30" s="1"/>
  <c r="H18" i="30"/>
  <c r="R18" i="30" s="1"/>
  <c r="H19" i="30"/>
  <c r="R19" i="30" s="1"/>
  <c r="Q13" i="4"/>
  <c r="M53" i="4"/>
  <c r="Q53" i="4"/>
  <c r="AA16" i="11"/>
  <c r="P28" i="13"/>
  <c r="N28" i="13"/>
  <c r="R28" i="13"/>
  <c r="J28" i="13"/>
  <c r="J54" i="12"/>
  <c r="R54" i="12"/>
  <c r="N54" i="12"/>
  <c r="H22" i="12"/>
  <c r="P22" i="12" s="1"/>
  <c r="O39" i="4"/>
  <c r="L25" i="13"/>
  <c r="R16" i="13"/>
  <c r="AC286" i="3"/>
  <c r="AH292" i="3"/>
  <c r="L16" i="13"/>
  <c r="S292" i="3"/>
  <c r="X292" i="3"/>
  <c r="AJ292" i="3" s="1"/>
  <c r="AH286" i="3"/>
  <c r="S43" i="3"/>
  <c r="N228" i="3"/>
  <c r="S286" i="3"/>
  <c r="AC43" i="3"/>
  <c r="AH152" i="3"/>
  <c r="X228" i="3"/>
  <c r="N43" i="3"/>
  <c r="X43" i="3"/>
  <c r="S152" i="3"/>
  <c r="P16" i="13"/>
  <c r="E228" i="3"/>
  <c r="S228" i="3"/>
  <c r="AC190" i="3"/>
  <c r="S201" i="3"/>
  <c r="X14" i="3"/>
  <c r="AH202" i="3"/>
  <c r="N15" i="13"/>
  <c r="X190" i="3"/>
  <c r="AC201" i="3"/>
  <c r="AH308" i="3"/>
  <c r="X201" i="3"/>
  <c r="X308" i="3"/>
  <c r="S308" i="3"/>
  <c r="N308" i="3"/>
  <c r="U13" i="2"/>
  <c r="U14" i="2" s="1"/>
  <c r="U15" i="2" s="1"/>
  <c r="U16" i="2" s="1"/>
  <c r="U17" i="2" s="1"/>
  <c r="U18" i="2" s="1"/>
  <c r="U19" i="2" s="1"/>
  <c r="U20" i="2" s="1"/>
  <c r="U21" i="2" s="1"/>
  <c r="U22" i="2" s="1"/>
  <c r="U23" i="2" s="1"/>
  <c r="U24" i="2" s="1"/>
  <c r="U25" i="2" s="1"/>
  <c r="U26" i="2" s="1"/>
  <c r="U27" i="2" s="1"/>
  <c r="U28" i="2" s="1"/>
  <c r="U29" i="2" s="1"/>
  <c r="U30" i="2" s="1"/>
  <c r="U31" i="2" s="1"/>
  <c r="U32" i="2" s="1"/>
  <c r="U33" i="2" s="1"/>
  <c r="U34" i="2" s="1"/>
  <c r="U35" i="2" s="1"/>
  <c r="U36" i="2" s="1"/>
  <c r="U37" i="2" s="1"/>
  <c r="U38" i="2" s="1"/>
  <c r="U39" i="2" s="1"/>
  <c r="U40" i="2" s="1"/>
  <c r="U41" i="2" s="1"/>
  <c r="U42" i="2" s="1"/>
  <c r="U43" i="2" s="1"/>
  <c r="U44" i="2" s="1"/>
  <c r="U45" i="2" s="1"/>
  <c r="U46" i="2" s="1"/>
  <c r="U47" i="2" s="1"/>
  <c r="U48" i="2" s="1"/>
  <c r="U49" i="2" s="1"/>
  <c r="U50" i="2" s="1"/>
  <c r="U51" i="2" s="1"/>
  <c r="U52" i="2" s="1"/>
  <c r="U53" i="2" s="1"/>
  <c r="U54" i="2" s="1"/>
  <c r="U55" i="2" s="1"/>
  <c r="U56" i="2" s="1"/>
  <c r="U57" i="2" s="1"/>
  <c r="U58" i="2" s="1"/>
  <c r="U59" i="2" s="1"/>
  <c r="U60" i="2" s="1"/>
  <c r="U61" i="2" s="1"/>
  <c r="U62" i="2" s="1"/>
  <c r="U63" i="2" s="1"/>
  <c r="U64" i="2" s="1"/>
  <c r="U65" i="2" s="1"/>
  <c r="U66" i="2" s="1"/>
  <c r="U67" i="2" s="1"/>
  <c r="U68" i="2" s="1"/>
  <c r="U69" i="2" s="1"/>
  <c r="U70" i="2" s="1"/>
  <c r="U71" i="2" s="1"/>
  <c r="U72" i="2" s="1"/>
  <c r="U73" i="2" s="1"/>
  <c r="U74" i="2" s="1"/>
  <c r="U75" i="2" s="1"/>
  <c r="U76" i="2" s="1"/>
  <c r="U77" i="2" s="1"/>
  <c r="U78" i="2" s="1"/>
  <c r="U79" i="2" s="1"/>
  <c r="U80" i="2" s="1"/>
  <c r="U81" i="2" s="1"/>
  <c r="U82" i="2" s="1"/>
  <c r="U83" i="2" s="1"/>
  <c r="U84" i="2" s="1"/>
  <c r="U85" i="2" s="1"/>
  <c r="U86" i="2" s="1"/>
  <c r="U87" i="2" s="1"/>
  <c r="U88" i="2" s="1"/>
  <c r="U89" i="2" s="1"/>
  <c r="U90" i="2" s="1"/>
  <c r="U91" i="2" s="1"/>
  <c r="U92" i="2" s="1"/>
  <c r="U93" i="2" s="1"/>
  <c r="U94" i="2" s="1"/>
  <c r="U95" i="2" s="1"/>
  <c r="U96" i="2" s="1"/>
  <c r="U97" i="2" s="1"/>
  <c r="U98" i="2" s="1"/>
  <c r="U99" i="2" s="1"/>
  <c r="U100" i="2" s="1"/>
  <c r="U101" i="2" s="1"/>
  <c r="U102" i="2" s="1"/>
  <c r="U103" i="2" s="1"/>
  <c r="U104" i="2" s="1"/>
  <c r="U105" i="2" s="1"/>
  <c r="U106" i="2" s="1"/>
  <c r="U107" i="2" s="1"/>
  <c r="U108" i="2" s="1"/>
  <c r="U109" i="2" s="1"/>
  <c r="U110" i="2" s="1"/>
  <c r="U111" i="2" s="1"/>
  <c r="U112" i="2" s="1"/>
  <c r="U113" i="2" s="1"/>
  <c r="U114" i="2" s="1"/>
  <c r="U115" i="2" s="1"/>
  <c r="U116" i="2" s="1"/>
  <c r="U117" i="2" s="1"/>
  <c r="U118" i="2" s="1"/>
  <c r="U119" i="2" s="1"/>
  <c r="U120" i="2" s="1"/>
  <c r="U121" i="2" s="1"/>
  <c r="U122" i="2" s="1"/>
  <c r="U123" i="2" s="1"/>
  <c r="U124" i="2" s="1"/>
  <c r="U125" i="2" s="1"/>
  <c r="U126" i="2" s="1"/>
  <c r="U127" i="2" s="1"/>
  <c r="U128" i="2" s="1"/>
  <c r="U129" i="2" s="1"/>
  <c r="U130" i="2" s="1"/>
  <c r="U131" i="2" s="1"/>
  <c r="U132" i="2" s="1"/>
  <c r="U133" i="2" s="1"/>
  <c r="U134" i="2" s="1"/>
  <c r="U135" i="2" s="1"/>
  <c r="U136" i="2" s="1"/>
  <c r="U137" i="2" s="1"/>
  <c r="U138" i="2" s="1"/>
  <c r="U139" i="2" s="1"/>
  <c r="U140" i="2" s="1"/>
  <c r="U141" i="2" s="1"/>
  <c r="U142" i="2" s="1"/>
  <c r="U143" i="2" s="1"/>
  <c r="U144" i="2" s="1"/>
  <c r="U145" i="2" s="1"/>
  <c r="U146" i="2" s="1"/>
  <c r="U147" i="2" s="1"/>
  <c r="U148" i="2" s="1"/>
  <c r="U149" i="2" s="1"/>
  <c r="U150" i="2" s="1"/>
  <c r="U151" i="2" s="1"/>
  <c r="U152" i="2" s="1"/>
  <c r="U153" i="2" s="1"/>
  <c r="U154" i="2" s="1"/>
  <c r="U155" i="2" s="1"/>
  <c r="U156" i="2" s="1"/>
  <c r="U157" i="2" s="1"/>
  <c r="U158" i="2" s="1"/>
  <c r="U159" i="2" s="1"/>
  <c r="U160" i="2" s="1"/>
  <c r="U161" i="2" s="1"/>
  <c r="U162" i="2" s="1"/>
  <c r="U163" i="2" s="1"/>
  <c r="U164" i="2" s="1"/>
  <c r="U165" i="2" s="1"/>
  <c r="U166" i="2" s="1"/>
  <c r="U167" i="2" s="1"/>
  <c r="U168" i="2" s="1"/>
  <c r="U169" i="2" s="1"/>
  <c r="U170" i="2" s="1"/>
  <c r="U171" i="2" s="1"/>
  <c r="U172" i="2" s="1"/>
  <c r="U173" i="2" s="1"/>
  <c r="U174" i="2" s="1"/>
  <c r="U175" i="2" s="1"/>
  <c r="U176" i="2" s="1"/>
  <c r="U177" i="2" s="1"/>
  <c r="U178" i="2" s="1"/>
  <c r="U179" i="2" s="1"/>
  <c r="U180" i="2" s="1"/>
  <c r="U181" i="2" s="1"/>
  <c r="U182" i="2" s="1"/>
  <c r="U183" i="2" s="1"/>
  <c r="U184" i="2" s="1"/>
  <c r="U185" i="2" s="1"/>
  <c r="U186" i="2" s="1"/>
  <c r="U187" i="2" s="1"/>
  <c r="U188" i="2" s="1"/>
  <c r="U189" i="2" s="1"/>
  <c r="U190" i="2" s="1"/>
  <c r="U191" i="2" s="1"/>
  <c r="U192" i="2" s="1"/>
  <c r="U193" i="2" s="1"/>
  <c r="U194" i="2" s="1"/>
  <c r="U195" i="2" s="1"/>
  <c r="U196" i="2" s="1"/>
  <c r="U197" i="2" s="1"/>
  <c r="U198" i="2" s="1"/>
  <c r="U199" i="2" s="1"/>
  <c r="U200" i="2" s="1"/>
  <c r="U201" i="2" s="1"/>
  <c r="U202" i="2" s="1"/>
  <c r="U203" i="2" s="1"/>
  <c r="U204" i="2" s="1"/>
  <c r="U205" i="2" s="1"/>
  <c r="U206" i="2" s="1"/>
  <c r="U207" i="2" s="1"/>
  <c r="U208" i="2" s="1"/>
  <c r="U209" i="2" s="1"/>
  <c r="U210" i="2" s="1"/>
  <c r="U211" i="2" s="1"/>
  <c r="U212" i="2" s="1"/>
  <c r="U213" i="2" s="1"/>
  <c r="U214" i="2" s="1"/>
  <c r="U215" i="2" s="1"/>
  <c r="U216" i="2" s="1"/>
  <c r="U217" i="2" s="1"/>
  <c r="U218" i="2" s="1"/>
  <c r="U219" i="2" s="1"/>
  <c r="U220" i="2" s="1"/>
  <c r="U221" i="2" s="1"/>
  <c r="U222" i="2" s="1"/>
  <c r="U223" i="2" s="1"/>
  <c r="U224" i="2" s="1"/>
  <c r="U225" i="2" s="1"/>
  <c r="U226" i="2" s="1"/>
  <c r="U227" i="2" s="1"/>
  <c r="U228" i="2" s="1"/>
  <c r="U229" i="2" s="1"/>
  <c r="U230" i="2" s="1"/>
  <c r="U231" i="2" s="1"/>
  <c r="U232" i="2" s="1"/>
  <c r="U233" i="2" s="1"/>
  <c r="U234" i="2" s="1"/>
  <c r="U235" i="2" s="1"/>
  <c r="U236" i="2" s="1"/>
  <c r="U237" i="2" s="1"/>
  <c r="U238" i="2" s="1"/>
  <c r="U239" i="2" s="1"/>
  <c r="U240" i="2" s="1"/>
  <c r="U241" i="2" s="1"/>
  <c r="U242" i="2" s="1"/>
  <c r="U243" i="2" s="1"/>
  <c r="U244" i="2" s="1"/>
  <c r="U245" i="2" s="1"/>
  <c r="U246" i="2" s="1"/>
  <c r="U247" i="2" s="1"/>
  <c r="U248" i="2" s="1"/>
  <c r="U249" i="2" s="1"/>
  <c r="U250" i="2" s="1"/>
  <c r="U251" i="2" s="1"/>
  <c r="U252" i="2" s="1"/>
  <c r="U253" i="2" s="1"/>
  <c r="U254" i="2" s="1"/>
  <c r="U255" i="2" s="1"/>
  <c r="U256" i="2" s="1"/>
  <c r="U257" i="2" s="1"/>
  <c r="U258" i="2" s="1"/>
  <c r="U259" i="2" s="1"/>
  <c r="U260" i="2" s="1"/>
  <c r="U261" i="2" s="1"/>
  <c r="U262" i="2" s="1"/>
  <c r="U263" i="2" s="1"/>
  <c r="U264" i="2" s="1"/>
  <c r="U265" i="2" s="1"/>
  <c r="U266" i="2" s="1"/>
  <c r="U267" i="2" s="1"/>
  <c r="U268" i="2" s="1"/>
  <c r="U269" i="2" s="1"/>
  <c r="U270" i="2" s="1"/>
  <c r="U271" i="2" s="1"/>
  <c r="U272" i="2" s="1"/>
  <c r="U273" i="2" s="1"/>
  <c r="U274" i="2" s="1"/>
  <c r="U275" i="2" s="1"/>
  <c r="U276" i="2" s="1"/>
  <c r="U277" i="2" s="1"/>
  <c r="U278" i="2" s="1"/>
  <c r="U279" i="2" s="1"/>
  <c r="U280" i="2" s="1"/>
  <c r="U281" i="2" s="1"/>
  <c r="U282" i="2" s="1"/>
  <c r="U283" i="2" s="1"/>
  <c r="U284" i="2" s="1"/>
  <c r="U285" i="2" s="1"/>
  <c r="U286" i="2" s="1"/>
  <c r="U287" i="2" s="1"/>
  <c r="U288" i="2" s="1"/>
  <c r="U289" i="2" s="1"/>
  <c r="U290" i="2" s="1"/>
  <c r="U291" i="2" s="1"/>
  <c r="U292" i="2" s="1"/>
  <c r="U293" i="2" s="1"/>
  <c r="U294" i="2" s="1"/>
  <c r="U295" i="2" s="1"/>
  <c r="U296" i="2" s="1"/>
  <c r="U297" i="2" s="1"/>
  <c r="U298" i="2" s="1"/>
  <c r="U299" i="2" s="1"/>
  <c r="U300" i="2" s="1"/>
  <c r="U301" i="2" s="1"/>
  <c r="U302" i="2" s="1"/>
  <c r="U303" i="2" s="1"/>
  <c r="U304" i="2" s="1"/>
  <c r="U305" i="2" s="1"/>
  <c r="U306" i="2" s="1"/>
  <c r="U307" i="2" s="1"/>
  <c r="U308" i="2" s="1"/>
  <c r="U309" i="2" s="1"/>
  <c r="U310" i="2" s="1"/>
  <c r="AC14" i="3"/>
  <c r="N202" i="3"/>
  <c r="R15" i="13"/>
  <c r="AH14" i="3"/>
  <c r="AC202" i="3"/>
  <c r="E26" i="13"/>
  <c r="H26" i="13" s="1"/>
  <c r="L26" i="13" s="1"/>
  <c r="D20" i="11"/>
  <c r="H20" i="11" s="1"/>
  <c r="K53" i="4"/>
  <c r="O53" i="4"/>
  <c r="M52" i="4"/>
  <c r="L15" i="13"/>
  <c r="J22" i="13"/>
  <c r="P22" i="13"/>
  <c r="J27" i="13"/>
  <c r="N22" i="13"/>
  <c r="R27" i="13"/>
  <c r="L22" i="13"/>
  <c r="P27" i="13"/>
  <c r="R23" i="13"/>
  <c r="N23" i="13"/>
  <c r="J23" i="13"/>
  <c r="G33" i="25"/>
  <c r="P15" i="13"/>
  <c r="J25" i="13"/>
  <c r="N25" i="13"/>
  <c r="R25" i="13"/>
  <c r="P23" i="13"/>
  <c r="K16" i="11"/>
  <c r="W16" i="11"/>
  <c r="E161" i="3"/>
  <c r="E13" i="10"/>
  <c r="H13" i="10" s="1"/>
  <c r="N40" i="8"/>
  <c r="M47" i="25"/>
  <c r="D33" i="25"/>
  <c r="E23" i="10"/>
  <c r="E22" i="10"/>
  <c r="H33" i="25"/>
  <c r="P33" i="25"/>
  <c r="O47" i="25"/>
  <c r="F33" i="25"/>
  <c r="E33" i="25"/>
  <c r="E158" i="3"/>
  <c r="E19" i="13"/>
  <c r="H19" i="13" s="1"/>
  <c r="E22" i="30"/>
  <c r="H22" i="30" s="1"/>
  <c r="E20" i="13"/>
  <c r="H20" i="13" s="1"/>
  <c r="E23" i="30"/>
  <c r="H23" i="30" s="1"/>
  <c r="E17" i="13"/>
  <c r="H17" i="13" s="1"/>
  <c r="E21" i="13"/>
  <c r="H21" i="13" s="1"/>
  <c r="E24" i="30"/>
  <c r="H24" i="30" s="1"/>
  <c r="E18" i="13"/>
  <c r="H18" i="13" s="1"/>
  <c r="E21" i="30"/>
  <c r="H21" i="30" s="1"/>
  <c r="E25" i="30"/>
  <c r="H25" i="30" s="1"/>
  <c r="L26" i="9"/>
  <c r="R15" i="12"/>
  <c r="P32" i="25" s="1"/>
  <c r="O33" i="25"/>
  <c r="N33" i="25"/>
  <c r="L47" i="25"/>
  <c r="N47" i="25"/>
  <c r="M33" i="25"/>
  <c r="J14" i="13"/>
  <c r="H14" i="12"/>
  <c r="R14" i="12" s="1"/>
  <c r="H32" i="25" s="1"/>
  <c r="N14" i="13"/>
  <c r="H16" i="12"/>
  <c r="R16" i="12" s="1"/>
  <c r="H46" i="25" s="1"/>
  <c r="R14" i="13"/>
  <c r="H17" i="12"/>
  <c r="L33" i="25"/>
  <c r="L15" i="8"/>
  <c r="E286" i="3"/>
  <c r="AA15" i="11"/>
  <c r="T19" i="11"/>
  <c r="AC152" i="3"/>
  <c r="E152" i="3"/>
  <c r="AB17" i="11"/>
  <c r="P52" i="25" s="1"/>
  <c r="N152" i="3"/>
  <c r="AB14" i="11"/>
  <c r="H38" i="25" s="1"/>
  <c r="T18" i="11"/>
  <c r="R26" i="9"/>
  <c r="AB19" i="11"/>
  <c r="L38" i="8"/>
  <c r="R32" i="9"/>
  <c r="P32" i="9"/>
  <c r="R38" i="8"/>
  <c r="N32" i="8"/>
  <c r="F19" i="25" s="1"/>
  <c r="N15" i="8"/>
  <c r="X66" i="3"/>
  <c r="AC40" i="3"/>
  <c r="N40" i="3"/>
  <c r="AC97" i="3"/>
  <c r="X268" i="3"/>
  <c r="S268" i="3"/>
  <c r="X167" i="3"/>
  <c r="AH40" i="3"/>
  <c r="AH167" i="3"/>
  <c r="S167" i="3"/>
  <c r="N167" i="3"/>
  <c r="E292" i="3"/>
  <c r="E43" i="3"/>
  <c r="S40" i="3"/>
  <c r="S97" i="3"/>
  <c r="AH268" i="3"/>
  <c r="AC268" i="3"/>
  <c r="S66" i="3"/>
  <c r="N66" i="3"/>
  <c r="AH97" i="3"/>
  <c r="AH66" i="3"/>
  <c r="X97" i="3"/>
  <c r="N69" i="3"/>
  <c r="X69" i="3"/>
  <c r="S69" i="3"/>
  <c r="AH69" i="3"/>
  <c r="P71" i="12"/>
  <c r="K37" i="4"/>
  <c r="R25" i="12"/>
  <c r="J25" i="12"/>
  <c r="P42" i="9"/>
  <c r="L71" i="12"/>
  <c r="N25" i="12"/>
  <c r="S39" i="4"/>
  <c r="E199" i="3"/>
  <c r="E310" i="3"/>
  <c r="E167" i="3"/>
  <c r="P32" i="8"/>
  <c r="P48" i="9"/>
  <c r="N21" i="10"/>
  <c r="J48" i="9"/>
  <c r="O36" i="4"/>
  <c r="P25" i="12"/>
  <c r="K39" i="4"/>
  <c r="N38" i="8"/>
  <c r="N48" i="9"/>
  <c r="R81" i="12"/>
  <c r="N81" i="12"/>
  <c r="T51" i="8"/>
  <c r="L39" i="12"/>
  <c r="Q39" i="4"/>
  <c r="J47" i="12"/>
  <c r="L14" i="10"/>
  <c r="M39" i="4"/>
  <c r="P38" i="8"/>
  <c r="R47" i="12"/>
  <c r="K36" i="4"/>
  <c r="L32" i="8"/>
  <c r="K15" i="4"/>
  <c r="L47" i="12"/>
  <c r="R13" i="8"/>
  <c r="N47" i="12"/>
  <c r="L13" i="8"/>
  <c r="R32" i="8"/>
  <c r="R48" i="9"/>
  <c r="L56" i="12"/>
  <c r="P49" i="8"/>
  <c r="L79" i="12"/>
  <c r="P79" i="12"/>
  <c r="S63" i="4"/>
  <c r="J71" i="12"/>
  <c r="E97" i="3"/>
  <c r="R79" i="12"/>
  <c r="R57" i="12"/>
  <c r="R27" i="9"/>
  <c r="E69" i="3"/>
  <c r="N71" i="12"/>
  <c r="J27" i="9"/>
  <c r="E66" i="3"/>
  <c r="P39" i="12"/>
  <c r="E40" i="3"/>
  <c r="K50" i="4"/>
  <c r="P27" i="9"/>
  <c r="E268" i="3"/>
  <c r="R39" i="12"/>
  <c r="J79" i="12"/>
  <c r="J39" i="12"/>
  <c r="O50" i="4"/>
  <c r="M50" i="4"/>
  <c r="S50" i="4"/>
  <c r="J76" i="12"/>
  <c r="J23" i="9"/>
  <c r="R76" i="12"/>
  <c r="R22" i="8"/>
  <c r="N22" i="8"/>
  <c r="R46" i="8"/>
  <c r="J33" i="9"/>
  <c r="P25" i="9"/>
  <c r="N54" i="9"/>
  <c r="L25" i="9"/>
  <c r="R54" i="9"/>
  <c r="E14" i="3"/>
  <c r="L40" i="8"/>
  <c r="L46" i="12"/>
  <c r="E190" i="3"/>
  <c r="R40" i="8"/>
  <c r="J46" i="12"/>
  <c r="P40" i="8"/>
  <c r="L54" i="9"/>
  <c r="P46" i="12"/>
  <c r="R46" i="12"/>
  <c r="E308" i="3"/>
  <c r="P57" i="9"/>
  <c r="E201" i="3"/>
  <c r="E202" i="3"/>
  <c r="L57" i="9"/>
  <c r="L24" i="8"/>
  <c r="E47" i="25" s="1"/>
  <c r="R43" i="8"/>
  <c r="R35" i="8"/>
  <c r="J35" i="8"/>
  <c r="N48" i="12"/>
  <c r="J48" i="12"/>
  <c r="J18" i="30"/>
  <c r="P46" i="8"/>
  <c r="J49" i="12"/>
  <c r="P49" i="12"/>
  <c r="J46" i="8"/>
  <c r="L76" i="12"/>
  <c r="P43" i="8"/>
  <c r="P22" i="8"/>
  <c r="N43" i="8"/>
  <c r="R33" i="9"/>
  <c r="R49" i="12"/>
  <c r="L23" i="9"/>
  <c r="N13" i="8"/>
  <c r="N25" i="9"/>
  <c r="J22" i="8"/>
  <c r="D47" i="25" s="1"/>
  <c r="L49" i="8"/>
  <c r="R56" i="12"/>
  <c r="N46" i="8"/>
  <c r="R48" i="12"/>
  <c r="N18" i="9"/>
  <c r="F20" i="25" s="1"/>
  <c r="L49" i="12"/>
  <c r="N76" i="12"/>
  <c r="P81" i="12"/>
  <c r="L81" i="12"/>
  <c r="J42" i="9"/>
  <c r="N42" i="9"/>
  <c r="L42" i="9"/>
  <c r="E220" i="3"/>
  <c r="P24" i="8"/>
  <c r="J18" i="9"/>
  <c r="D20" i="25" s="1"/>
  <c r="P23" i="9"/>
  <c r="R25" i="9"/>
  <c r="N57" i="12"/>
  <c r="L57" i="12"/>
  <c r="P57" i="12"/>
  <c r="L15" i="12"/>
  <c r="M32" i="25" s="1"/>
  <c r="P15" i="12"/>
  <c r="O32" i="25" s="1"/>
  <c r="N15" i="12"/>
  <c r="N32" i="25" s="1"/>
  <c r="J49" i="8"/>
  <c r="P56" i="12"/>
  <c r="N33" i="8"/>
  <c r="N49" i="8"/>
  <c r="N24" i="8"/>
  <c r="P48" i="12"/>
  <c r="N23" i="9"/>
  <c r="P13" i="8"/>
  <c r="L27" i="9"/>
  <c r="P35" i="8"/>
  <c r="P33" i="8"/>
  <c r="L33" i="8"/>
  <c r="R24" i="8"/>
  <c r="L18" i="9"/>
  <c r="E20" i="25" s="1"/>
  <c r="J43" i="8"/>
  <c r="E188" i="3"/>
  <c r="N33" i="9"/>
  <c r="T23" i="8"/>
  <c r="L48" i="12"/>
  <c r="E278" i="3"/>
  <c r="R33" i="8"/>
  <c r="P18" i="30"/>
  <c r="R18" i="9"/>
  <c r="H20" i="25" s="1"/>
  <c r="L33" i="9"/>
  <c r="E300" i="3"/>
  <c r="L35" i="8"/>
  <c r="L20" i="30"/>
  <c r="T70" i="12"/>
  <c r="R21" i="10"/>
  <c r="L17" i="10"/>
  <c r="P20" i="10"/>
  <c r="J21" i="10"/>
  <c r="L21" i="10"/>
  <c r="L20" i="10"/>
  <c r="R20" i="10"/>
  <c r="N20" i="10"/>
  <c r="R20" i="30"/>
  <c r="N12" i="13"/>
  <c r="N20" i="30"/>
  <c r="P20" i="30"/>
  <c r="T73" i="12"/>
  <c r="D19" i="25"/>
  <c r="T40" i="12"/>
  <c r="U23" i="4"/>
  <c r="G18" i="25"/>
  <c r="T36" i="10"/>
  <c r="L13" i="13"/>
  <c r="E21" i="25" s="1"/>
  <c r="N13" i="13"/>
  <c r="R13" i="13"/>
  <c r="N18" i="30"/>
  <c r="L18" i="30"/>
  <c r="J13" i="13"/>
  <c r="AF28" i="11"/>
  <c r="AF40" i="11"/>
  <c r="N12" i="10"/>
  <c r="N23" i="25" s="1"/>
  <c r="L12" i="10"/>
  <c r="M23" i="25" s="1"/>
  <c r="AF32" i="11"/>
  <c r="H19" i="25"/>
  <c r="D18" i="25"/>
  <c r="E19" i="25"/>
  <c r="AI313" i="3"/>
  <c r="G34" i="33" s="1"/>
  <c r="R12" i="13"/>
  <c r="X92" i="3"/>
  <c r="AH246" i="3"/>
  <c r="X129" i="3"/>
  <c r="AC246" i="3"/>
  <c r="S246" i="3"/>
  <c r="N92" i="3"/>
  <c r="J12" i="13"/>
  <c r="L21" i="25" s="1"/>
  <c r="X59" i="3"/>
  <c r="AC21" i="3"/>
  <c r="X271" i="3"/>
  <c r="X21" i="3"/>
  <c r="X309" i="3"/>
  <c r="N309" i="3"/>
  <c r="N307" i="3"/>
  <c r="S309" i="3"/>
  <c r="AC309" i="3"/>
  <c r="X307" i="3"/>
  <c r="AC271" i="3"/>
  <c r="AH271" i="3"/>
  <c r="N271" i="3"/>
  <c r="X13" i="11"/>
  <c r="AB13" i="11"/>
  <c r="AC234" i="3"/>
  <c r="AF21" i="11"/>
  <c r="AJ95" i="3"/>
  <c r="AH234" i="3"/>
  <c r="X234" i="3"/>
  <c r="S234" i="3"/>
  <c r="X301" i="3"/>
  <c r="AJ109" i="3"/>
  <c r="S232" i="3"/>
  <c r="P12" i="13"/>
  <c r="X98" i="3"/>
  <c r="AJ96" i="3"/>
  <c r="N56" i="3"/>
  <c r="AJ79" i="3"/>
  <c r="S56" i="3"/>
  <c r="S13" i="11"/>
  <c r="AH301" i="3"/>
  <c r="AJ128" i="3"/>
  <c r="AJ70" i="3"/>
  <c r="AC56" i="3"/>
  <c r="AH232" i="3"/>
  <c r="AC59" i="3"/>
  <c r="X284" i="3"/>
  <c r="AH38" i="3"/>
  <c r="T40" i="30"/>
  <c r="S279" i="3"/>
  <c r="N284" i="3"/>
  <c r="S284" i="3"/>
  <c r="AH284" i="3"/>
  <c r="AJ118" i="3"/>
  <c r="AJ102" i="3"/>
  <c r="X56" i="3"/>
  <c r="X246" i="3"/>
  <c r="AC92" i="3"/>
  <c r="AJ64" i="3"/>
  <c r="T56" i="30"/>
  <c r="S38" i="3"/>
  <c r="AF45" i="11"/>
  <c r="AF41" i="11"/>
  <c r="T47" i="13"/>
  <c r="AF49" i="11"/>
  <c r="T53" i="10"/>
  <c r="AD52" i="11"/>
  <c r="N279" i="3"/>
  <c r="AH279" i="3"/>
  <c r="N260" i="3"/>
  <c r="T32" i="30"/>
  <c r="T43" i="13"/>
  <c r="T51" i="13"/>
  <c r="AH260" i="3"/>
  <c r="S260" i="3"/>
  <c r="AC260" i="3"/>
  <c r="AC279" i="3"/>
  <c r="T35" i="13"/>
  <c r="S301" i="3"/>
  <c r="AC301" i="3"/>
  <c r="AC307" i="3"/>
  <c r="S307" i="3"/>
  <c r="T31" i="13"/>
  <c r="T36" i="9"/>
  <c r="T29" i="9"/>
  <c r="T52" i="12"/>
  <c r="T55" i="9"/>
  <c r="T29" i="8"/>
  <c r="T64" i="12"/>
  <c r="T18" i="12"/>
  <c r="T43" i="9"/>
  <c r="T41" i="12"/>
  <c r="S270" i="3"/>
  <c r="T72" i="12"/>
  <c r="AH290" i="3"/>
  <c r="T56" i="8"/>
  <c r="T17" i="8"/>
  <c r="T63" i="12"/>
  <c r="N290" i="3"/>
  <c r="T36" i="12"/>
  <c r="AC281" i="3"/>
  <c r="AC290" i="3"/>
  <c r="T61" i="30"/>
  <c r="X290" i="3"/>
  <c r="AF38" i="11"/>
  <c r="T12" i="9"/>
  <c r="T13" i="12"/>
  <c r="T32" i="12"/>
  <c r="AH261" i="3"/>
  <c r="T66" i="12"/>
  <c r="X302" i="3"/>
  <c r="T26" i="12"/>
  <c r="N295" i="3"/>
  <c r="T39" i="8"/>
  <c r="T53" i="8"/>
  <c r="T33" i="12"/>
  <c r="N270" i="3"/>
  <c r="X295" i="3"/>
  <c r="AJ311" i="3"/>
  <c r="U28" i="4"/>
  <c r="X270" i="3"/>
  <c r="T27" i="12"/>
  <c r="T50" i="9"/>
  <c r="T17" i="9"/>
  <c r="U49" i="4"/>
  <c r="T31" i="8"/>
  <c r="T55" i="12"/>
  <c r="T61" i="12"/>
  <c r="AF50" i="11"/>
  <c r="T33" i="30"/>
  <c r="T38" i="12"/>
  <c r="T80" i="12"/>
  <c r="T65" i="12"/>
  <c r="T56" i="13"/>
  <c r="T30" i="10"/>
  <c r="T24" i="12"/>
  <c r="AJ305" i="3"/>
  <c r="T22" i="9"/>
  <c r="U51" i="4"/>
  <c r="U66" i="4"/>
  <c r="T31" i="9"/>
  <c r="T30" i="12"/>
  <c r="T47" i="9"/>
  <c r="T37" i="30"/>
  <c r="T55" i="8"/>
  <c r="T49" i="30"/>
  <c r="AH280" i="3"/>
  <c r="T45" i="12"/>
  <c r="X293" i="3"/>
  <c r="AC266" i="3"/>
  <c r="U48" i="4"/>
  <c r="P14" i="30"/>
  <c r="X266" i="3"/>
  <c r="T45" i="30"/>
  <c r="T48" i="13"/>
  <c r="T62" i="12"/>
  <c r="T19" i="12"/>
  <c r="S276" i="3"/>
  <c r="T52" i="13"/>
  <c r="AF46" i="11"/>
  <c r="T61" i="8"/>
  <c r="T82" i="12"/>
  <c r="AH276" i="3"/>
  <c r="AC269" i="3"/>
  <c r="T49" i="9"/>
  <c r="T59" i="12"/>
  <c r="T42" i="8"/>
  <c r="U12" i="4"/>
  <c r="T60" i="8"/>
  <c r="T37" i="9"/>
  <c r="AC232" i="3"/>
  <c r="X232" i="3"/>
  <c r="T32" i="13"/>
  <c r="AF27" i="11"/>
  <c r="T61" i="13"/>
  <c r="T57" i="30"/>
  <c r="AC37" i="11"/>
  <c r="AD56" i="11"/>
  <c r="AC56" i="11"/>
  <c r="T38" i="30"/>
  <c r="T40" i="13"/>
  <c r="AC52" i="11"/>
  <c r="T34" i="13"/>
  <c r="T50" i="30"/>
  <c r="AF26" i="11"/>
  <c r="O37" i="11"/>
  <c r="AD37" i="11" s="1"/>
  <c r="AJ127" i="3"/>
  <c r="AJ143" i="3"/>
  <c r="AJ134" i="3"/>
  <c r="S174" i="3"/>
  <c r="AH174" i="3"/>
  <c r="AC174" i="3"/>
  <c r="X165" i="3"/>
  <c r="AJ216" i="3"/>
  <c r="AD59" i="11"/>
  <c r="AD48" i="11"/>
  <c r="AD50" i="11"/>
  <c r="AD54" i="11"/>
  <c r="L14" i="30"/>
  <c r="R14" i="30"/>
  <c r="J14" i="30"/>
  <c r="T30" i="13"/>
  <c r="AC16" i="11"/>
  <c r="AC48" i="11"/>
  <c r="AD60" i="11"/>
  <c r="T55" i="13"/>
  <c r="T47" i="30"/>
  <c r="AD58" i="11"/>
  <c r="AF39" i="11"/>
  <c r="T55" i="10"/>
  <c r="T43" i="30"/>
  <c r="AC41" i="11"/>
  <c r="AC33" i="11"/>
  <c r="T55" i="30"/>
  <c r="AC60" i="11"/>
  <c r="AC58" i="11"/>
  <c r="AC19" i="11"/>
  <c r="AC25" i="11"/>
  <c r="T38" i="13"/>
  <c r="AC24" i="11"/>
  <c r="T54" i="30"/>
  <c r="AD28" i="11"/>
  <c r="AD38" i="11"/>
  <c r="AD32" i="11"/>
  <c r="AC36" i="11"/>
  <c r="AD27" i="11"/>
  <c r="AD55" i="11"/>
  <c r="AD49" i="11"/>
  <c r="I17" i="29"/>
  <c r="I33" i="29"/>
  <c r="I30" i="29"/>
  <c r="G34" i="29"/>
  <c r="G40" i="29" s="1"/>
  <c r="K25" i="11"/>
  <c r="AD25" i="11" s="1"/>
  <c r="AC49" i="11"/>
  <c r="AC27" i="11"/>
  <c r="D34" i="29"/>
  <c r="B35" i="33" s="1"/>
  <c r="AC55" i="11"/>
  <c r="AD41" i="11"/>
  <c r="AC18" i="11"/>
  <c r="AC22" i="11"/>
  <c r="AC62" i="11"/>
  <c r="AJ136" i="3"/>
  <c r="AJ84" i="3"/>
  <c r="AJ191" i="3"/>
  <c r="AJ166" i="3"/>
  <c r="AJ108" i="3"/>
  <c r="AJ141" i="3"/>
  <c r="AJ267" i="3"/>
  <c r="AJ219" i="3"/>
  <c r="AJ63" i="3"/>
  <c r="AJ176" i="3"/>
  <c r="AD44" i="11"/>
  <c r="AD26" i="11"/>
  <c r="AD57" i="11"/>
  <c r="AD61" i="11"/>
  <c r="AD53" i="11"/>
  <c r="AC20" i="11"/>
  <c r="AD43" i="11"/>
  <c r="AC17" i="11"/>
  <c r="AD47" i="11"/>
  <c r="AD39" i="11"/>
  <c r="AC13" i="11"/>
  <c r="AD46" i="11"/>
  <c r="AF59" i="11"/>
  <c r="AD40" i="11"/>
  <c r="AC21" i="11"/>
  <c r="AD45" i="11"/>
  <c r="AJ230" i="3"/>
  <c r="AD34" i="11"/>
  <c r="AD62" i="11"/>
  <c r="AF55" i="11"/>
  <c r="T35" i="10"/>
  <c r="AD22" i="11"/>
  <c r="AC35" i="11"/>
  <c r="T50" i="13"/>
  <c r="AD24" i="11"/>
  <c r="AD23" i="11"/>
  <c r="AJ170" i="3"/>
  <c r="I32" i="29"/>
  <c r="E34" i="29"/>
  <c r="E41" i="29" s="1"/>
  <c r="I31" i="29"/>
  <c r="S235" i="3"/>
  <c r="AJ181" i="3"/>
  <c r="H34" i="29"/>
  <c r="F35" i="33" s="1"/>
  <c r="AC53" i="11"/>
  <c r="AJ159" i="3"/>
  <c r="AC61" i="11"/>
  <c r="AC44" i="11"/>
  <c r="N266" i="3"/>
  <c r="F34" i="29"/>
  <c r="F39" i="29" s="1"/>
  <c r="AJ94" i="3"/>
  <c r="AJ243" i="3"/>
  <c r="AJ192" i="3"/>
  <c r="AJ202" i="3"/>
  <c r="AJ247" i="3"/>
  <c r="AJ231" i="3"/>
  <c r="R63" i="11"/>
  <c r="AC40" i="11"/>
  <c r="O13" i="11"/>
  <c r="S277" i="3"/>
  <c r="AC261" i="3"/>
  <c r="S266" i="3"/>
  <c r="AC15" i="11"/>
  <c r="AC30" i="11"/>
  <c r="AC51" i="11"/>
  <c r="AC235" i="3"/>
  <c r="AJ210" i="3"/>
  <c r="AC43" i="11"/>
  <c r="AC28" i="11"/>
  <c r="W21" i="11"/>
  <c r="AD21" i="11" s="1"/>
  <c r="W35" i="11"/>
  <c r="AC139" i="3"/>
  <c r="AC298" i="3"/>
  <c r="S302" i="3"/>
  <c r="T59" i="13"/>
  <c r="AD42" i="11"/>
  <c r="AC14" i="11"/>
  <c r="AJ229" i="3"/>
  <c r="AJ67" i="3"/>
  <c r="N17" i="30"/>
  <c r="R17" i="30"/>
  <c r="L17" i="30"/>
  <c r="J17" i="30"/>
  <c r="P17" i="30"/>
  <c r="AC26" i="11"/>
  <c r="T45" i="10"/>
  <c r="N261" i="3"/>
  <c r="S261" i="3"/>
  <c r="AC29" i="11"/>
  <c r="T31" i="10"/>
  <c r="AC50" i="11"/>
  <c r="V63" i="11"/>
  <c r="AC38" i="11"/>
  <c r="AC39" i="11"/>
  <c r="AC59" i="11"/>
  <c r="K36" i="11"/>
  <c r="AD36" i="11" s="1"/>
  <c r="N302" i="3"/>
  <c r="T39" i="30"/>
  <c r="X235" i="3"/>
  <c r="AC23" i="11"/>
  <c r="AC46" i="11"/>
  <c r="AC34" i="11"/>
  <c r="AC57" i="11"/>
  <c r="N235" i="3"/>
  <c r="AJ29" i="3"/>
  <c r="AC47" i="11"/>
  <c r="AC32" i="11"/>
  <c r="AC54" i="11"/>
  <c r="S297" i="3"/>
  <c r="N59" i="3"/>
  <c r="L13" i="30"/>
  <c r="N13" i="30"/>
  <c r="R13" i="30"/>
  <c r="P13" i="30"/>
  <c r="J13" i="30"/>
  <c r="AC19" i="3"/>
  <c r="AJ212" i="3"/>
  <c r="AJ263" i="3"/>
  <c r="T48" i="30"/>
  <c r="J63" i="11"/>
  <c r="T44" i="30"/>
  <c r="AJ45" i="3"/>
  <c r="AC248" i="3"/>
  <c r="X269" i="3"/>
  <c r="AC270" i="3"/>
  <c r="AD51" i="11"/>
  <c r="N276" i="3"/>
  <c r="T46" i="13"/>
  <c r="AA30" i="11"/>
  <c r="AD30" i="11" s="1"/>
  <c r="AF37" i="11"/>
  <c r="N297" i="3"/>
  <c r="N174" i="3"/>
  <c r="S298" i="3"/>
  <c r="AC302" i="3"/>
  <c r="N129" i="3"/>
  <c r="T41" i="13"/>
  <c r="AJ86" i="3"/>
  <c r="S19" i="3"/>
  <c r="AH19" i="3"/>
  <c r="X19" i="3"/>
  <c r="S92" i="3"/>
  <c r="S129" i="3"/>
  <c r="N58" i="3"/>
  <c r="S58" i="3"/>
  <c r="AC58" i="3"/>
  <c r="AH58" i="3"/>
  <c r="AJ31" i="3"/>
  <c r="AC195" i="3"/>
  <c r="N248" i="3"/>
  <c r="X248" i="3"/>
  <c r="AH248" i="3"/>
  <c r="AJ77" i="3"/>
  <c r="I27" i="23"/>
  <c r="G56" i="33" s="1"/>
  <c r="AH218" i="3"/>
  <c r="AJ62" i="3"/>
  <c r="I51" i="25"/>
  <c r="AH195" i="3"/>
  <c r="AC129" i="3"/>
  <c r="AJ154" i="3"/>
  <c r="AJ155" i="3"/>
  <c r="AJ144" i="3"/>
  <c r="AJ187" i="3"/>
  <c r="X13" i="3"/>
  <c r="N16" i="25" s="1"/>
  <c r="AC193" i="3"/>
  <c r="AJ53" i="3"/>
  <c r="AJ123" i="3"/>
  <c r="AJ32" i="3"/>
  <c r="AC13" i="3"/>
  <c r="O16" i="25" s="1"/>
  <c r="AH13" i="3"/>
  <c r="P16" i="25" s="1"/>
  <c r="S13" i="3"/>
  <c r="M16" i="25" s="1"/>
  <c r="I34" i="25"/>
  <c r="I34" i="23"/>
  <c r="G63" i="33" s="1"/>
  <c r="I26" i="23"/>
  <c r="G55" i="33" s="1"/>
  <c r="I30" i="23"/>
  <c r="G59" i="33" s="1"/>
  <c r="I22" i="23"/>
  <c r="G51" i="33" s="1"/>
  <c r="E55" i="33"/>
  <c r="S106" i="3"/>
  <c r="X193" i="3"/>
  <c r="N75" i="3"/>
  <c r="AJ104" i="3"/>
  <c r="S281" i="3"/>
  <c r="AH281" i="3"/>
  <c r="X281" i="3"/>
  <c r="S269" i="3"/>
  <c r="AH269" i="3"/>
  <c r="X88" i="3"/>
  <c r="X200" i="3"/>
  <c r="N21" i="3"/>
  <c r="AH21" i="3"/>
  <c r="S282" i="3"/>
  <c r="S88" i="3"/>
  <c r="S236" i="3"/>
  <c r="AJ101" i="3"/>
  <c r="AJ204" i="3"/>
  <c r="AJ43" i="3"/>
  <c r="X38" i="3"/>
  <c r="N38" i="3"/>
  <c r="S265" i="3"/>
  <c r="N298" i="3"/>
  <c r="X138" i="3"/>
  <c r="N98" i="3"/>
  <c r="X236" i="3"/>
  <c r="AC295" i="3"/>
  <c r="AH295" i="3"/>
  <c r="X89" i="3"/>
  <c r="S89" i="3"/>
  <c r="AH89" i="3"/>
  <c r="AC89" i="3"/>
  <c r="N89" i="3"/>
  <c r="AC276" i="3"/>
  <c r="N265" i="3"/>
  <c r="AH236" i="3"/>
  <c r="AJ162" i="3"/>
  <c r="AJ251" i="3"/>
  <c r="N277" i="3"/>
  <c r="X277" i="3"/>
  <c r="AC277" i="3"/>
  <c r="AC236" i="3"/>
  <c r="S225" i="3"/>
  <c r="AJ205" i="3"/>
  <c r="AJ150" i="3"/>
  <c r="AH59" i="3"/>
  <c r="AC106" i="3"/>
  <c r="AJ146" i="3"/>
  <c r="AJ199" i="3"/>
  <c r="AJ80" i="3"/>
  <c r="AJ240" i="3"/>
  <c r="S293" i="3"/>
  <c r="AH75" i="3"/>
  <c r="AJ24" i="3"/>
  <c r="AJ110" i="3"/>
  <c r="AJ215" i="3"/>
  <c r="T32" i="10"/>
  <c r="AJ42" i="3"/>
  <c r="AH265" i="3"/>
  <c r="N106" i="3"/>
  <c r="S193" i="3"/>
  <c r="S294" i="3"/>
  <c r="AJ93" i="3"/>
  <c r="X265" i="3"/>
  <c r="AH106" i="3"/>
  <c r="N282" i="3"/>
  <c r="AJ151" i="3"/>
  <c r="AH193" i="3"/>
  <c r="AJ51" i="3"/>
  <c r="AC294" i="3"/>
  <c r="AC165" i="3"/>
  <c r="T26" i="30"/>
  <c r="AJ46" i="3"/>
  <c r="AJ103" i="3"/>
  <c r="AJ289" i="3"/>
  <c r="AJ178" i="3"/>
  <c r="AJ48" i="3"/>
  <c r="Z63" i="11"/>
  <c r="S98" i="3"/>
  <c r="N165" i="3"/>
  <c r="X298" i="3"/>
  <c r="N225" i="3"/>
  <c r="AH98" i="3"/>
  <c r="AJ273" i="3"/>
  <c r="AJ111" i="3"/>
  <c r="AJ27" i="3"/>
  <c r="AJ201" i="3"/>
  <c r="T27" i="30"/>
  <c r="AF53" i="11"/>
  <c r="T54" i="13"/>
  <c r="AF29" i="11"/>
  <c r="T42" i="10"/>
  <c r="T33" i="13"/>
  <c r="T44" i="13"/>
  <c r="T35" i="30"/>
  <c r="S165" i="3"/>
  <c r="AJ90" i="3"/>
  <c r="AJ255" i="3"/>
  <c r="I32" i="23"/>
  <c r="G61" i="33" s="1"/>
  <c r="T28" i="10"/>
  <c r="AC42" i="11"/>
  <c r="T31" i="30"/>
  <c r="T45" i="13"/>
  <c r="T37" i="13"/>
  <c r="T43" i="10"/>
  <c r="T33" i="10"/>
  <c r="T29" i="13"/>
  <c r="I25" i="23"/>
  <c r="G54" i="33" s="1"/>
  <c r="D56" i="33"/>
  <c r="R16" i="2"/>
  <c r="T53" i="13"/>
  <c r="AC45" i="11"/>
  <c r="AC31" i="11"/>
  <c r="N63" i="11"/>
  <c r="S208" i="3"/>
  <c r="X208" i="3"/>
  <c r="AC208" i="3"/>
  <c r="AH208" i="3"/>
  <c r="N208" i="3"/>
  <c r="N112" i="3"/>
  <c r="AC112" i="3"/>
  <c r="AH112" i="3"/>
  <c r="X112" i="3"/>
  <c r="S112" i="3"/>
  <c r="X214" i="3"/>
  <c r="S214" i="3"/>
  <c r="AH214" i="3"/>
  <c r="N214" i="3"/>
  <c r="AC227" i="3"/>
  <c r="AH227" i="3"/>
  <c r="S227" i="3"/>
  <c r="X227" i="3"/>
  <c r="N227" i="3"/>
  <c r="I24" i="23"/>
  <c r="G53" i="33" s="1"/>
  <c r="AJ226" i="3"/>
  <c r="AH294" i="3"/>
  <c r="N294" i="3"/>
  <c r="X184" i="3"/>
  <c r="AH184" i="3"/>
  <c r="S184" i="3"/>
  <c r="AC184" i="3"/>
  <c r="N184" i="3"/>
  <c r="T56" i="9"/>
  <c r="N23" i="3"/>
  <c r="S23" i="3"/>
  <c r="AC23" i="3"/>
  <c r="AH23" i="3"/>
  <c r="X23" i="3"/>
  <c r="N158" i="3"/>
  <c r="S158" i="3"/>
  <c r="X158" i="3"/>
  <c r="AH158" i="3"/>
  <c r="AC158" i="3"/>
  <c r="T45" i="9"/>
  <c r="AJ87" i="3"/>
  <c r="T21" i="9"/>
  <c r="AJ213" i="3"/>
  <c r="AJ233" i="3"/>
  <c r="X75" i="3"/>
  <c r="AJ78" i="3"/>
  <c r="T21" i="8"/>
  <c r="X55" i="3"/>
  <c r="N55" i="3"/>
  <c r="AC55" i="3"/>
  <c r="AH55" i="3"/>
  <c r="S55" i="3"/>
  <c r="AJ194" i="3"/>
  <c r="T68" i="12"/>
  <c r="T45" i="8"/>
  <c r="AJ125" i="3"/>
  <c r="AJ257" i="3"/>
  <c r="S75" i="3"/>
  <c r="AC200" i="3"/>
  <c r="N200" i="3"/>
  <c r="S200" i="3"/>
  <c r="N54" i="3"/>
  <c r="S54" i="3"/>
  <c r="AH54" i="3"/>
  <c r="AC54" i="3"/>
  <c r="X54" i="3"/>
  <c r="AJ26" i="3"/>
  <c r="AJ120" i="3"/>
  <c r="N256" i="3"/>
  <c r="AH256" i="3"/>
  <c r="S256" i="3"/>
  <c r="X256" i="3"/>
  <c r="AC256" i="3"/>
  <c r="S107" i="3"/>
  <c r="AH107" i="3"/>
  <c r="X107" i="3"/>
  <c r="N107" i="3"/>
  <c r="AC107" i="3"/>
  <c r="T36" i="8"/>
  <c r="T20" i="9"/>
  <c r="AJ179" i="3"/>
  <c r="T26" i="10"/>
  <c r="AJ135" i="3"/>
  <c r="AJ145" i="3"/>
  <c r="U33" i="4"/>
  <c r="AJ220" i="3"/>
  <c r="AJ188" i="3"/>
  <c r="AJ259" i="3"/>
  <c r="N303" i="3"/>
  <c r="X303" i="3"/>
  <c r="AC303" i="3"/>
  <c r="S303" i="3"/>
  <c r="AH303" i="3"/>
  <c r="T28" i="8"/>
  <c r="AC88" i="3"/>
  <c r="N88" i="3"/>
  <c r="AJ37" i="3"/>
  <c r="X115" i="3"/>
  <c r="AC115" i="3"/>
  <c r="S115" i="3"/>
  <c r="AH115" i="3"/>
  <c r="N115" i="3"/>
  <c r="U32" i="4"/>
  <c r="AJ177" i="3"/>
  <c r="T58" i="12"/>
  <c r="AJ189" i="3"/>
  <c r="AH282" i="3"/>
  <c r="AJ148" i="3"/>
  <c r="T48" i="8"/>
  <c r="U59" i="4"/>
  <c r="T19" i="9"/>
  <c r="AH139" i="3"/>
  <c r="N139" i="3"/>
  <c r="X139" i="3"/>
  <c r="AC280" i="3"/>
  <c r="S280" i="3"/>
  <c r="X280" i="3"/>
  <c r="U67" i="4"/>
  <c r="T20" i="8"/>
  <c r="AC282" i="3"/>
  <c r="AJ153" i="3"/>
  <c r="X225" i="3"/>
  <c r="AH225" i="3"/>
  <c r="AH297" i="3"/>
  <c r="AC297" i="3"/>
  <c r="AC138" i="3"/>
  <c r="N138" i="3"/>
  <c r="S138" i="3"/>
  <c r="T41" i="9"/>
  <c r="X173" i="3"/>
  <c r="AH173" i="3"/>
  <c r="S173" i="3"/>
  <c r="N173" i="3"/>
  <c r="AC173" i="3"/>
  <c r="AJ34" i="3"/>
  <c r="X47" i="3"/>
  <c r="N47" i="3"/>
  <c r="AC47" i="3"/>
  <c r="AH47" i="3"/>
  <c r="S47" i="3"/>
  <c r="X195" i="3"/>
  <c r="S195" i="3"/>
  <c r="U60" i="4"/>
  <c r="N293" i="3"/>
  <c r="AH293" i="3"/>
  <c r="T52" i="9"/>
  <c r="AC175" i="3"/>
  <c r="N175" i="3"/>
  <c r="S175" i="3"/>
  <c r="AH175" i="3"/>
  <c r="X175" i="3"/>
  <c r="S291" i="3"/>
  <c r="AC291" i="3"/>
  <c r="N291" i="3"/>
  <c r="X291" i="3"/>
  <c r="AH291" i="3"/>
  <c r="AF51" i="11"/>
  <c r="U21" i="4"/>
  <c r="T20" i="12"/>
  <c r="AJ275" i="3"/>
  <c r="U61" i="4"/>
  <c r="T38" i="9"/>
  <c r="S218" i="3"/>
  <c r="AC218" i="3"/>
  <c r="N218" i="3"/>
  <c r="X244" i="3"/>
  <c r="N244" i="3"/>
  <c r="S244" i="3"/>
  <c r="AC244" i="3"/>
  <c r="AH244" i="3"/>
  <c r="U68" i="4"/>
  <c r="AH272" i="3"/>
  <c r="S272" i="3"/>
  <c r="N272" i="3"/>
  <c r="AC272" i="3"/>
  <c r="X272" i="3"/>
  <c r="T54" i="8"/>
  <c r="AJ124" i="3"/>
  <c r="AC119" i="3"/>
  <c r="AH119" i="3"/>
  <c r="N119" i="3"/>
  <c r="S119" i="3"/>
  <c r="X119" i="3"/>
  <c r="U35" i="4"/>
  <c r="AJ206" i="3"/>
  <c r="AH197" i="3"/>
  <c r="AC197" i="3"/>
  <c r="N197" i="3"/>
  <c r="X197" i="3"/>
  <c r="S197" i="3"/>
  <c r="AJ287" i="3"/>
  <c r="U20" i="4"/>
  <c r="U34" i="4"/>
  <c r="AJ185" i="3"/>
  <c r="AC304" i="3"/>
  <c r="N304" i="3"/>
  <c r="AH304" i="3"/>
  <c r="X304" i="3"/>
  <c r="S304" i="3"/>
  <c r="AH160" i="3"/>
  <c r="AC160" i="3"/>
  <c r="X160" i="3"/>
  <c r="S160" i="3"/>
  <c r="N160" i="3"/>
  <c r="AJ132" i="3"/>
  <c r="T60" i="9"/>
  <c r="AC30" i="3"/>
  <c r="X30" i="3"/>
  <c r="S30" i="3"/>
  <c r="AH30" i="3"/>
  <c r="N30" i="3"/>
  <c r="S15" i="3"/>
  <c r="AH15" i="3"/>
  <c r="AC15" i="3"/>
  <c r="N15" i="3"/>
  <c r="X15" i="3"/>
  <c r="AH117" i="3"/>
  <c r="X117" i="3"/>
  <c r="S117" i="3"/>
  <c r="N117" i="3"/>
  <c r="AC117" i="3"/>
  <c r="AJ228" i="3"/>
  <c r="AJ278" i="3"/>
  <c r="T27" i="8"/>
  <c r="T30" i="8"/>
  <c r="T12" i="8"/>
  <c r="AC74" i="3"/>
  <c r="N74" i="3"/>
  <c r="X74" i="3"/>
  <c r="S74" i="3"/>
  <c r="AH74" i="3"/>
  <c r="N171" i="3"/>
  <c r="S171" i="3"/>
  <c r="AC171" i="3"/>
  <c r="X171" i="3"/>
  <c r="AH171" i="3"/>
  <c r="AJ211" i="3"/>
  <c r="T59" i="9"/>
  <c r="T28" i="9"/>
  <c r="T41" i="30"/>
  <c r="AF61" i="11"/>
  <c r="AF31" i="11"/>
  <c r="U42" i="4"/>
  <c r="X299" i="3"/>
  <c r="S299" i="3"/>
  <c r="AH299" i="3"/>
  <c r="N299" i="3"/>
  <c r="AC299" i="3"/>
  <c r="AJ258" i="3"/>
  <c r="AH83" i="3"/>
  <c r="X83" i="3"/>
  <c r="N83" i="3"/>
  <c r="AC83" i="3"/>
  <c r="S83" i="3"/>
  <c r="AJ16" i="3"/>
  <c r="AJ180" i="3"/>
  <c r="AJ22" i="3"/>
  <c r="AJ116" i="3"/>
  <c r="T50" i="10"/>
  <c r="T30" i="30"/>
  <c r="AJ114" i="3"/>
  <c r="AH39" i="3"/>
  <c r="N39" i="3"/>
  <c r="S39" i="3"/>
  <c r="AC39" i="3"/>
  <c r="X39" i="3"/>
  <c r="U45" i="4"/>
  <c r="S223" i="3"/>
  <c r="X223" i="3"/>
  <c r="AC223" i="3"/>
  <c r="N223" i="3"/>
  <c r="AH223" i="3"/>
  <c r="U27" i="4"/>
  <c r="T19" i="8"/>
  <c r="AJ249" i="3"/>
  <c r="U41" i="4"/>
  <c r="AJ168" i="3"/>
  <c r="AH274" i="3"/>
  <c r="X274" i="3"/>
  <c r="AC274" i="3"/>
  <c r="N274" i="3"/>
  <c r="S274" i="3"/>
  <c r="AC250" i="3"/>
  <c r="X250" i="3"/>
  <c r="AH250" i="3"/>
  <c r="N250" i="3"/>
  <c r="S250" i="3"/>
  <c r="AJ190" i="3"/>
  <c r="X85" i="3"/>
  <c r="AC85" i="3"/>
  <c r="N85" i="3"/>
  <c r="AH85" i="3"/>
  <c r="S85" i="3"/>
  <c r="T58" i="9"/>
  <c r="AJ121" i="3"/>
  <c r="C63" i="18"/>
  <c r="C74" i="18"/>
  <c r="Q13" i="2"/>
  <c r="Q14" i="2" s="1"/>
  <c r="Q15" i="2" s="1"/>
  <c r="Q16" i="2" s="1"/>
  <c r="Q17" i="2" s="1"/>
  <c r="Q18" i="2" s="1"/>
  <c r="Q19" i="2" s="1"/>
  <c r="Q20" i="2" s="1"/>
  <c r="Q21" i="2" s="1"/>
  <c r="Q22" i="2" s="1"/>
  <c r="Q23" i="2" s="1"/>
  <c r="Q24" i="2" s="1"/>
  <c r="Q25" i="2" s="1"/>
  <c r="Q26" i="2" s="1"/>
  <c r="Q27" i="2" s="1"/>
  <c r="Q28" i="2" s="1"/>
  <c r="Q29" i="2" s="1"/>
  <c r="Q30" i="2" s="1"/>
  <c r="Q31" i="2" s="1"/>
  <c r="Q32" i="2" s="1"/>
  <c r="Q33" i="2" s="1"/>
  <c r="Q34" i="2" s="1"/>
  <c r="Q35" i="2" s="1"/>
  <c r="Q36" i="2" s="1"/>
  <c r="Q37" i="2" s="1"/>
  <c r="Q38" i="2" s="1"/>
  <c r="Q39" i="2" s="1"/>
  <c r="Q40" i="2" s="1"/>
  <c r="Q41" i="2" s="1"/>
  <c r="Q42" i="2" s="1"/>
  <c r="Q43" i="2" s="1"/>
  <c r="Q44" i="2" s="1"/>
  <c r="Q45" i="2" s="1"/>
  <c r="Q46" i="2" s="1"/>
  <c r="Q47" i="2" s="1"/>
  <c r="Q48" i="2" s="1"/>
  <c r="Q49" i="2" s="1"/>
  <c r="Q50" i="2" s="1"/>
  <c r="Q51" i="2" s="1"/>
  <c r="Q52" i="2" s="1"/>
  <c r="Q53" i="2" s="1"/>
  <c r="Q54" i="2" s="1"/>
  <c r="Q55" i="2" s="1"/>
  <c r="Q56" i="2" s="1"/>
  <c r="Q57" i="2" s="1"/>
  <c r="Q58" i="2" s="1"/>
  <c r="Q59" i="2" s="1"/>
  <c r="Q60" i="2" s="1"/>
  <c r="Q61" i="2" s="1"/>
  <c r="Q62" i="2" s="1"/>
  <c r="Q63" i="2" s="1"/>
  <c r="Q64" i="2" s="1"/>
  <c r="Q65" i="2" s="1"/>
  <c r="Q66" i="2" s="1"/>
  <c r="Q67" i="2" s="1"/>
  <c r="Q68" i="2" s="1"/>
  <c r="Q69" i="2" s="1"/>
  <c r="Q70" i="2" s="1"/>
  <c r="Q71" i="2" s="1"/>
  <c r="Q72" i="2" s="1"/>
  <c r="Q73" i="2" s="1"/>
  <c r="Q74" i="2" s="1"/>
  <c r="Q75" i="2" s="1"/>
  <c r="Q76" i="2" s="1"/>
  <c r="Q77" i="2" s="1"/>
  <c r="Q78" i="2" s="1"/>
  <c r="Q79" i="2" s="1"/>
  <c r="Q80" i="2" s="1"/>
  <c r="Q81" i="2" s="1"/>
  <c r="Q82" i="2" s="1"/>
  <c r="Q83" i="2" s="1"/>
  <c r="Q84" i="2" s="1"/>
  <c r="Q85" i="2" s="1"/>
  <c r="Q86" i="2" s="1"/>
  <c r="Q87" i="2" s="1"/>
  <c r="Q88" i="2" s="1"/>
  <c r="Q89" i="2" s="1"/>
  <c r="Q90" i="2" s="1"/>
  <c r="Q91" i="2" s="1"/>
  <c r="Q92" i="2" s="1"/>
  <c r="Q93" i="2" s="1"/>
  <c r="Q94" i="2" s="1"/>
  <c r="Q95" i="2" s="1"/>
  <c r="Q96" i="2" s="1"/>
  <c r="Q97" i="2" s="1"/>
  <c r="Q98" i="2" s="1"/>
  <c r="Q99" i="2" s="1"/>
  <c r="Q100" i="2" s="1"/>
  <c r="Q101" i="2" s="1"/>
  <c r="Q102" i="2" s="1"/>
  <c r="Q103" i="2" s="1"/>
  <c r="Q104" i="2" s="1"/>
  <c r="Q105" i="2" s="1"/>
  <c r="Q106" i="2" s="1"/>
  <c r="Q107" i="2" s="1"/>
  <c r="Q108" i="2" s="1"/>
  <c r="Q109" i="2" s="1"/>
  <c r="Q110" i="2" s="1"/>
  <c r="Q111" i="2" s="1"/>
  <c r="Q112" i="2" s="1"/>
  <c r="Q113" i="2" s="1"/>
  <c r="Q114" i="2" s="1"/>
  <c r="Q115" i="2" s="1"/>
  <c r="Q116" i="2" s="1"/>
  <c r="Q117" i="2" s="1"/>
  <c r="Q118" i="2" s="1"/>
  <c r="Q119" i="2" s="1"/>
  <c r="Q120" i="2" s="1"/>
  <c r="Q121" i="2" s="1"/>
  <c r="Q122" i="2" s="1"/>
  <c r="Q123" i="2" s="1"/>
  <c r="Q124" i="2" s="1"/>
  <c r="Q125" i="2" s="1"/>
  <c r="Q126" i="2" s="1"/>
  <c r="Q127" i="2" s="1"/>
  <c r="Q128" i="2" s="1"/>
  <c r="Q129" i="2" s="1"/>
  <c r="Q130" i="2" s="1"/>
  <c r="Q131" i="2" s="1"/>
  <c r="Q132" i="2" s="1"/>
  <c r="Q133" i="2" s="1"/>
  <c r="Q134" i="2" s="1"/>
  <c r="Q135" i="2" s="1"/>
  <c r="Q136" i="2" s="1"/>
  <c r="Q137" i="2" s="1"/>
  <c r="Q138" i="2" s="1"/>
  <c r="Q139" i="2" s="1"/>
  <c r="Q140" i="2" s="1"/>
  <c r="Q141" i="2" s="1"/>
  <c r="Q142" i="2" s="1"/>
  <c r="Q143" i="2" s="1"/>
  <c r="Q144" i="2" s="1"/>
  <c r="Q145" i="2" s="1"/>
  <c r="Q146" i="2" s="1"/>
  <c r="Q147" i="2" s="1"/>
  <c r="Q148" i="2" s="1"/>
  <c r="Q149" i="2" s="1"/>
  <c r="Q150" i="2" s="1"/>
  <c r="Q151" i="2" s="1"/>
  <c r="Q152" i="2" s="1"/>
  <c r="Q153" i="2" s="1"/>
  <c r="Q154" i="2" s="1"/>
  <c r="Q155" i="2" s="1"/>
  <c r="Q156" i="2" s="1"/>
  <c r="Q157" i="2" s="1"/>
  <c r="Q158" i="2" s="1"/>
  <c r="Q159" i="2" s="1"/>
  <c r="Q160" i="2" s="1"/>
  <c r="Q161" i="2" s="1"/>
  <c r="Q162" i="2" s="1"/>
  <c r="Q163" i="2" s="1"/>
  <c r="Q164" i="2" s="1"/>
  <c r="Q165" i="2" s="1"/>
  <c r="Q166" i="2" s="1"/>
  <c r="Q167" i="2" s="1"/>
  <c r="Q168" i="2" s="1"/>
  <c r="Q169" i="2" s="1"/>
  <c r="Q170" i="2" s="1"/>
  <c r="Q171" i="2" s="1"/>
  <c r="Q172" i="2" s="1"/>
  <c r="Q173" i="2" s="1"/>
  <c r="Q174" i="2" s="1"/>
  <c r="Q175" i="2" s="1"/>
  <c r="Q176" i="2" s="1"/>
  <c r="Q177" i="2" s="1"/>
  <c r="Q178" i="2" s="1"/>
  <c r="Q179" i="2" s="1"/>
  <c r="Q180" i="2" s="1"/>
  <c r="Q181" i="2" s="1"/>
  <c r="Q182" i="2" s="1"/>
  <c r="Q183" i="2" s="1"/>
  <c r="Q184" i="2" s="1"/>
  <c r="Q185" i="2" s="1"/>
  <c r="Q186" i="2" s="1"/>
  <c r="Q187" i="2" s="1"/>
  <c r="Q188" i="2" s="1"/>
  <c r="Q189" i="2" s="1"/>
  <c r="Q190" i="2" s="1"/>
  <c r="Q191" i="2" s="1"/>
  <c r="Q192" i="2" s="1"/>
  <c r="Q193" i="2" s="1"/>
  <c r="Q194" i="2" s="1"/>
  <c r="Q195" i="2" s="1"/>
  <c r="Q196" i="2" s="1"/>
  <c r="Q197" i="2" s="1"/>
  <c r="Q198" i="2" s="1"/>
  <c r="Q199" i="2" s="1"/>
  <c r="Q200" i="2" s="1"/>
  <c r="Q201" i="2" s="1"/>
  <c r="Q202" i="2" s="1"/>
  <c r="Q203" i="2" s="1"/>
  <c r="Q204" i="2" s="1"/>
  <c r="Q205" i="2" s="1"/>
  <c r="Q206" i="2" s="1"/>
  <c r="Q207" i="2" s="1"/>
  <c r="Q208" i="2" s="1"/>
  <c r="Q209" i="2" s="1"/>
  <c r="Q210" i="2" s="1"/>
  <c r="Q211" i="2" s="1"/>
  <c r="Q212" i="2" s="1"/>
  <c r="Q213" i="2" s="1"/>
  <c r="Q214" i="2" s="1"/>
  <c r="Q215" i="2" s="1"/>
  <c r="Q216" i="2" s="1"/>
  <c r="Q217" i="2" s="1"/>
  <c r="Q218" i="2" s="1"/>
  <c r="Q219" i="2" s="1"/>
  <c r="Q220" i="2" s="1"/>
  <c r="Q221" i="2" s="1"/>
  <c r="Q222" i="2" s="1"/>
  <c r="Q223" i="2" s="1"/>
  <c r="Q224" i="2" s="1"/>
  <c r="Q225" i="2" s="1"/>
  <c r="Q226" i="2" s="1"/>
  <c r="Q227" i="2" s="1"/>
  <c r="Q228" i="2" s="1"/>
  <c r="Q229" i="2" s="1"/>
  <c r="Q230" i="2" s="1"/>
  <c r="Q231" i="2" s="1"/>
  <c r="Q232" i="2" s="1"/>
  <c r="Q233" i="2" s="1"/>
  <c r="Q234" i="2" s="1"/>
  <c r="Q235" i="2" s="1"/>
  <c r="Q236" i="2" s="1"/>
  <c r="Q237" i="2" s="1"/>
  <c r="Q238" i="2" s="1"/>
  <c r="Q239" i="2" s="1"/>
  <c r="Q240" i="2" s="1"/>
  <c r="Q241" i="2" s="1"/>
  <c r="Q242" i="2" s="1"/>
  <c r="Q243" i="2" s="1"/>
  <c r="Q244" i="2" s="1"/>
  <c r="Q245" i="2" s="1"/>
  <c r="Q246" i="2" s="1"/>
  <c r="Q247" i="2" s="1"/>
  <c r="Q248" i="2" s="1"/>
  <c r="Q249" i="2" s="1"/>
  <c r="Q250" i="2" s="1"/>
  <c r="Q251" i="2" s="1"/>
  <c r="Q252" i="2" s="1"/>
  <c r="Q253" i="2" s="1"/>
  <c r="Q254" i="2" s="1"/>
  <c r="Q255" i="2" s="1"/>
  <c r="Q256" i="2" s="1"/>
  <c r="Q257" i="2" s="1"/>
  <c r="Q258" i="2" s="1"/>
  <c r="Q259" i="2" s="1"/>
  <c r="Q260" i="2" s="1"/>
  <c r="Q261" i="2" s="1"/>
  <c r="Q262" i="2" s="1"/>
  <c r="Q263" i="2" s="1"/>
  <c r="Q264" i="2" s="1"/>
  <c r="Q265" i="2" s="1"/>
  <c r="Q266" i="2" s="1"/>
  <c r="Q267" i="2" s="1"/>
  <c r="Q268" i="2" s="1"/>
  <c r="Q269" i="2" s="1"/>
  <c r="Q270" i="2" s="1"/>
  <c r="Q271" i="2" s="1"/>
  <c r="Q272" i="2" s="1"/>
  <c r="Q273" i="2" s="1"/>
  <c r="Q274" i="2" s="1"/>
  <c r="Q275" i="2" s="1"/>
  <c r="Q276" i="2" s="1"/>
  <c r="Q277" i="2" s="1"/>
  <c r="Q278" i="2" s="1"/>
  <c r="Q279" i="2" s="1"/>
  <c r="Q280" i="2" s="1"/>
  <c r="Q281" i="2" s="1"/>
  <c r="Q282" i="2" s="1"/>
  <c r="Q283" i="2" s="1"/>
  <c r="Q284" i="2" s="1"/>
  <c r="Q285" i="2" s="1"/>
  <c r="Q286" i="2" s="1"/>
  <c r="Q287" i="2" s="1"/>
  <c r="Q288" i="2" s="1"/>
  <c r="Q289" i="2" s="1"/>
  <c r="Q290" i="2" s="1"/>
  <c r="Q291" i="2" s="1"/>
  <c r="Q292" i="2" s="1"/>
  <c r="Q293" i="2" s="1"/>
  <c r="Q294" i="2" s="1"/>
  <c r="Q295" i="2" s="1"/>
  <c r="Q296" i="2" s="1"/>
  <c r="Q297" i="2" s="1"/>
  <c r="Q298" i="2" s="1"/>
  <c r="Q299" i="2" s="1"/>
  <c r="Q300" i="2" s="1"/>
  <c r="Q301" i="2" s="1"/>
  <c r="Q302" i="2" s="1"/>
  <c r="Q303" i="2" s="1"/>
  <c r="Q304" i="2" s="1"/>
  <c r="Q305" i="2" s="1"/>
  <c r="Q306" i="2" s="1"/>
  <c r="Q307" i="2" s="1"/>
  <c r="Q308" i="2" s="1"/>
  <c r="Q309" i="2" s="1"/>
  <c r="Q310" i="2" s="1"/>
  <c r="T16" i="9"/>
  <c r="U46" i="4"/>
  <c r="T47" i="8"/>
  <c r="N163" i="3"/>
  <c r="AH163" i="3"/>
  <c r="X163" i="3"/>
  <c r="AC163" i="3"/>
  <c r="X130" i="3"/>
  <c r="AC130" i="3"/>
  <c r="S130" i="3"/>
  <c r="N130" i="3"/>
  <c r="AH130" i="3"/>
  <c r="AJ207" i="3"/>
  <c r="T46" i="9"/>
  <c r="AF52" i="11"/>
  <c r="T43" i="12"/>
  <c r="AJ264" i="3"/>
  <c r="T39" i="9"/>
  <c r="S157" i="3"/>
  <c r="X157" i="3"/>
  <c r="AC157" i="3"/>
  <c r="N157" i="3"/>
  <c r="AH157" i="3"/>
  <c r="S203" i="3"/>
  <c r="AC203" i="3"/>
  <c r="X203" i="3"/>
  <c r="AH203" i="3"/>
  <c r="N203" i="3"/>
  <c r="AJ253" i="3"/>
  <c r="AJ50" i="3"/>
  <c r="X288" i="3"/>
  <c r="AH288" i="3"/>
  <c r="S288" i="3"/>
  <c r="N288" i="3"/>
  <c r="AC288" i="3"/>
  <c r="AJ91" i="3"/>
  <c r="N242" i="3"/>
  <c r="S242" i="3"/>
  <c r="AH242" i="3"/>
  <c r="X242" i="3"/>
  <c r="AC242" i="3"/>
  <c r="AC126" i="3"/>
  <c r="N126" i="3"/>
  <c r="AH126" i="3"/>
  <c r="X126" i="3"/>
  <c r="S126" i="3"/>
  <c r="AH296" i="3"/>
  <c r="AC296" i="3"/>
  <c r="N296" i="3"/>
  <c r="X296" i="3"/>
  <c r="S296" i="3"/>
  <c r="AC35" i="3"/>
  <c r="AH35" i="3"/>
  <c r="X35" i="3"/>
  <c r="S35" i="3"/>
  <c r="N35" i="3"/>
  <c r="AJ100" i="3"/>
  <c r="X262" i="3"/>
  <c r="AH262" i="3"/>
  <c r="S262" i="3"/>
  <c r="N262" i="3"/>
  <c r="AC262" i="3"/>
  <c r="AC72" i="3"/>
  <c r="AH72" i="3"/>
  <c r="X72" i="3"/>
  <c r="N72" i="3"/>
  <c r="S72" i="3"/>
  <c r="T30" i="9"/>
  <c r="AJ286" i="3"/>
  <c r="X18" i="3"/>
  <c r="AC18" i="3"/>
  <c r="AH18" i="3"/>
  <c r="N18" i="3"/>
  <c r="S18" i="3"/>
  <c r="AJ300" i="3"/>
  <c r="AF62" i="11"/>
  <c r="T54" i="10"/>
  <c r="T60" i="30"/>
  <c r="T24" i="13"/>
  <c r="AC241" i="3"/>
  <c r="N241" i="3"/>
  <c r="AH241" i="3"/>
  <c r="S241" i="3"/>
  <c r="X241" i="3"/>
  <c r="S147" i="3"/>
  <c r="X147" i="3"/>
  <c r="N147" i="3"/>
  <c r="AC147" i="3"/>
  <c r="AH147" i="3"/>
  <c r="AH122" i="3"/>
  <c r="X122" i="3"/>
  <c r="S122" i="3"/>
  <c r="AC122" i="3"/>
  <c r="N122" i="3"/>
  <c r="AC198" i="3"/>
  <c r="N198" i="3"/>
  <c r="S198" i="3"/>
  <c r="X198" i="3"/>
  <c r="AH198" i="3"/>
  <c r="X222" i="3"/>
  <c r="AH222" i="3"/>
  <c r="AC222" i="3"/>
  <c r="N222" i="3"/>
  <c r="S222" i="3"/>
  <c r="S254" i="3"/>
  <c r="X254" i="3"/>
  <c r="N254" i="3"/>
  <c r="AC254" i="3"/>
  <c r="AH254" i="3"/>
  <c r="AJ131" i="3"/>
  <c r="AJ149" i="3"/>
  <c r="AJ306" i="3"/>
  <c r="AJ239" i="3"/>
  <c r="AF23" i="11"/>
  <c r="AH238" i="3"/>
  <c r="S238" i="3"/>
  <c r="AC238" i="3"/>
  <c r="X238" i="3"/>
  <c r="N238" i="3"/>
  <c r="S142" i="3"/>
  <c r="X142" i="3"/>
  <c r="AC142" i="3"/>
  <c r="AH142" i="3"/>
  <c r="N142" i="3"/>
  <c r="S186" i="3"/>
  <c r="AC186" i="3"/>
  <c r="X186" i="3"/>
  <c r="N186" i="3"/>
  <c r="AH186" i="3"/>
  <c r="T51" i="9"/>
  <c r="AJ140" i="3"/>
  <c r="T14" i="8"/>
  <c r="AH224" i="3"/>
  <c r="AC224" i="3"/>
  <c r="X224" i="3"/>
  <c r="S224" i="3"/>
  <c r="N224" i="3"/>
  <c r="T26" i="8"/>
  <c r="T16" i="8"/>
  <c r="AH182" i="3"/>
  <c r="N182" i="3"/>
  <c r="S182" i="3"/>
  <c r="X182" i="3"/>
  <c r="AC182" i="3"/>
  <c r="AJ283" i="3"/>
  <c r="AJ133" i="3"/>
  <c r="AJ196" i="3"/>
  <c r="AJ164" i="3"/>
  <c r="AJ172" i="3"/>
  <c r="AJ169" i="3"/>
  <c r="AJ105" i="3"/>
  <c r="AJ161" i="3"/>
  <c r="AF42" i="11"/>
  <c r="X71" i="3"/>
  <c r="AC71" i="3"/>
  <c r="AH71" i="3"/>
  <c r="S71" i="3"/>
  <c r="N71" i="3"/>
  <c r="U47" i="4"/>
  <c r="AJ310" i="3"/>
  <c r="AJ99" i="3"/>
  <c r="AJ245" i="3"/>
  <c r="AJ252" i="3"/>
  <c r="AJ217" i="3"/>
  <c r="AJ221" i="3"/>
  <c r="AJ137" i="3"/>
  <c r="AF30" i="11"/>
  <c r="T49" i="13"/>
  <c r="X183" i="3"/>
  <c r="N183" i="3"/>
  <c r="AC183" i="3"/>
  <c r="S183" i="3"/>
  <c r="AH183" i="3"/>
  <c r="N82" i="3"/>
  <c r="AH82" i="3"/>
  <c r="S82" i="3"/>
  <c r="AC82" i="3"/>
  <c r="X82" i="3"/>
  <c r="S209" i="3"/>
  <c r="AH209" i="3"/>
  <c r="N209" i="3"/>
  <c r="X209" i="3"/>
  <c r="AC209" i="3"/>
  <c r="S285" i="3"/>
  <c r="N285" i="3"/>
  <c r="X285" i="3"/>
  <c r="AC285" i="3"/>
  <c r="AH285" i="3"/>
  <c r="AJ237" i="3"/>
  <c r="AJ61" i="3"/>
  <c r="AJ156" i="3"/>
  <c r="AJ113" i="3"/>
  <c r="AF54" i="11"/>
  <c r="T40" i="10"/>
  <c r="T47" i="10"/>
  <c r="T60" i="13"/>
  <c r="T39" i="13"/>
  <c r="AF43" i="11"/>
  <c r="AD29" i="11"/>
  <c r="AF44" i="11"/>
  <c r="AF47" i="11"/>
  <c r="AF24" i="11"/>
  <c r="T51" i="30"/>
  <c r="T57" i="10"/>
  <c r="AF35" i="11"/>
  <c r="T52" i="30"/>
  <c r="AF36" i="11"/>
  <c r="AF33" i="11"/>
  <c r="T39" i="10"/>
  <c r="AD33" i="11"/>
  <c r="AF58" i="11"/>
  <c r="AF25" i="11"/>
  <c r="T51" i="10"/>
  <c r="AF57" i="11"/>
  <c r="T36" i="30"/>
  <c r="T24" i="10"/>
  <c r="T58" i="13"/>
  <c r="AD31" i="11"/>
  <c r="AF60" i="11"/>
  <c r="T57" i="13"/>
  <c r="T46" i="30"/>
  <c r="T59" i="30"/>
  <c r="T16" i="13"/>
  <c r="AF56" i="11"/>
  <c r="T58" i="10"/>
  <c r="T53" i="30"/>
  <c r="T34" i="30"/>
  <c r="T36" i="13"/>
  <c r="T42" i="30"/>
  <c r="P21" i="2"/>
  <c r="AF22" i="11"/>
  <c r="T58" i="30"/>
  <c r="T25" i="10"/>
  <c r="T37" i="10"/>
  <c r="AF48" i="11"/>
  <c r="T42" i="13"/>
  <c r="T28" i="30"/>
  <c r="T29" i="30"/>
  <c r="AF34" i="11"/>
  <c r="I48" i="25"/>
  <c r="I33" i="23"/>
  <c r="G62" i="33" s="1"/>
  <c r="I28" i="23"/>
  <c r="G57" i="33" s="1"/>
  <c r="Q48" i="25"/>
  <c r="B52" i="33"/>
  <c r="I23" i="23"/>
  <c r="G52" i="33" s="1"/>
  <c r="E60" i="33"/>
  <c r="I31" i="23"/>
  <c r="G60" i="33" s="1"/>
  <c r="Q37" i="25"/>
  <c r="C50" i="33"/>
  <c r="I21" i="23"/>
  <c r="G50" i="33" s="1"/>
  <c r="B58" i="33"/>
  <c r="I29" i="23"/>
  <c r="G58" i="33" s="1"/>
  <c r="Q51" i="25"/>
  <c r="E81" i="3"/>
  <c r="J81" i="3"/>
  <c r="E76" i="3"/>
  <c r="J76" i="3"/>
  <c r="E73" i="3"/>
  <c r="J73" i="3"/>
  <c r="E68" i="3"/>
  <c r="J68" i="3"/>
  <c r="J65" i="3"/>
  <c r="E65" i="3"/>
  <c r="J60" i="3"/>
  <c r="E60" i="3"/>
  <c r="E57" i="3"/>
  <c r="J57" i="3"/>
  <c r="E52" i="3"/>
  <c r="J52" i="3"/>
  <c r="J49" i="3"/>
  <c r="E49" i="3"/>
  <c r="J44" i="3"/>
  <c r="E44" i="3"/>
  <c r="E41" i="3"/>
  <c r="J41" i="3"/>
  <c r="E36" i="3"/>
  <c r="J36" i="3"/>
  <c r="J33" i="3"/>
  <c r="E33" i="3"/>
  <c r="J28" i="3"/>
  <c r="E28" i="3"/>
  <c r="J25" i="3"/>
  <c r="E25" i="3"/>
  <c r="E20" i="3"/>
  <c r="J20" i="3"/>
  <c r="J17" i="3"/>
  <c r="E17" i="3"/>
  <c r="O56" i="4"/>
  <c r="S56" i="4"/>
  <c r="Q56" i="4"/>
  <c r="K56" i="4"/>
  <c r="M56" i="4"/>
  <c r="O40" i="4"/>
  <c r="K40" i="4"/>
  <c r="S40" i="4"/>
  <c r="Q40" i="4"/>
  <c r="M40" i="4"/>
  <c r="K24" i="4"/>
  <c r="S24" i="4"/>
  <c r="Q24" i="4"/>
  <c r="O24" i="4"/>
  <c r="M24" i="4"/>
  <c r="K69" i="25"/>
  <c r="C69" i="25"/>
  <c r="A80" i="25"/>
  <c r="H62" i="25"/>
  <c r="D63" i="25"/>
  <c r="H61" i="25"/>
  <c r="E58" i="25"/>
  <c r="F62" i="25"/>
  <c r="E60" i="25"/>
  <c r="H60" i="25"/>
  <c r="I50" i="33"/>
  <c r="F58" i="25"/>
  <c r="F66" i="25"/>
  <c r="G62" i="25"/>
  <c r="D62" i="25"/>
  <c r="E62" i="25"/>
  <c r="H65" i="25"/>
  <c r="E66" i="25"/>
  <c r="G66" i="25"/>
  <c r="G63" i="25"/>
  <c r="E63" i="25"/>
  <c r="D60" i="25"/>
  <c r="G58" i="25"/>
  <c r="D58" i="25"/>
  <c r="E59" i="25"/>
  <c r="F59" i="25"/>
  <c r="H66" i="25"/>
  <c r="G61" i="25"/>
  <c r="F63" i="25"/>
  <c r="F61" i="25"/>
  <c r="E61" i="25"/>
  <c r="G60" i="25"/>
  <c r="H59" i="25"/>
  <c r="G65" i="25"/>
  <c r="D61" i="25"/>
  <c r="D65" i="25"/>
  <c r="H64" i="25"/>
  <c r="E64" i="25"/>
  <c r="H63" i="25"/>
  <c r="E65" i="25"/>
  <c r="D59" i="25"/>
  <c r="F60" i="25"/>
  <c r="G64" i="25"/>
  <c r="D66" i="25"/>
  <c r="D64" i="25"/>
  <c r="F65" i="25"/>
  <c r="H58" i="25"/>
  <c r="F64" i="25"/>
  <c r="P65" i="25"/>
  <c r="M65" i="25"/>
  <c r="M58" i="25"/>
  <c r="N59" i="25"/>
  <c r="O58" i="25"/>
  <c r="O65" i="25"/>
  <c r="N65" i="25"/>
  <c r="M63" i="25"/>
  <c r="L64" i="25"/>
  <c r="M61" i="25"/>
  <c r="M59" i="25"/>
  <c r="N61" i="25"/>
  <c r="L63" i="25"/>
  <c r="L58" i="25"/>
  <c r="O64" i="25"/>
  <c r="P61" i="25"/>
  <c r="O62" i="25"/>
  <c r="I51" i="33"/>
  <c r="P62" i="25"/>
  <c r="O60" i="25"/>
  <c r="L61" i="25"/>
  <c r="P58" i="25"/>
  <c r="M60" i="25"/>
  <c r="L65" i="25"/>
  <c r="M66" i="25"/>
  <c r="L60" i="25"/>
  <c r="P60" i="25"/>
  <c r="L62" i="25"/>
  <c r="P59" i="25"/>
  <c r="P64" i="25"/>
  <c r="P63" i="25"/>
  <c r="L59" i="25"/>
  <c r="O63" i="25"/>
  <c r="L66" i="25"/>
  <c r="O61" i="25"/>
  <c r="N66" i="25"/>
  <c r="M64" i="25"/>
  <c r="N62" i="25"/>
  <c r="O66" i="25"/>
  <c r="P66" i="25"/>
  <c r="N64" i="25"/>
  <c r="N63" i="25"/>
  <c r="N58" i="25"/>
  <c r="N60" i="25"/>
  <c r="M62" i="25"/>
  <c r="T37" i="12"/>
  <c r="T12" i="12" l="1"/>
  <c r="S37" i="4"/>
  <c r="T44" i="8"/>
  <c r="H25" i="1"/>
  <c r="H25" i="32"/>
  <c r="G25" i="32"/>
  <c r="G25" i="1"/>
  <c r="D25" i="1"/>
  <c r="D25" i="32"/>
  <c r="L24" i="25"/>
  <c r="F16" i="34"/>
  <c r="N21" i="25"/>
  <c r="N34" i="25"/>
  <c r="N20" i="25"/>
  <c r="M34" i="25"/>
  <c r="M20" i="25"/>
  <c r="L34" i="25"/>
  <c r="L20" i="25"/>
  <c r="O17" i="25"/>
  <c r="G17" i="25"/>
  <c r="T41" i="8"/>
  <c r="P19" i="10"/>
  <c r="T29" i="10"/>
  <c r="Q37" i="4"/>
  <c r="U16" i="4"/>
  <c r="T59" i="10"/>
  <c r="T31" i="12"/>
  <c r="N12" i="30"/>
  <c r="J12" i="30"/>
  <c r="L22" i="25" s="1"/>
  <c r="R12" i="30"/>
  <c r="P12" i="30"/>
  <c r="L12" i="30"/>
  <c r="T15" i="9"/>
  <c r="T61" i="9"/>
  <c r="T35" i="9"/>
  <c r="T52" i="10"/>
  <c r="T77" i="12"/>
  <c r="T52" i="8"/>
  <c r="T34" i="9"/>
  <c r="T69" i="12"/>
  <c r="T21" i="12"/>
  <c r="U29" i="4"/>
  <c r="T53" i="12"/>
  <c r="T50" i="8"/>
  <c r="T50" i="12"/>
  <c r="T34" i="8"/>
  <c r="T58" i="8"/>
  <c r="U54" i="4"/>
  <c r="T61" i="10"/>
  <c r="T57" i="8"/>
  <c r="U55" i="4"/>
  <c r="N17" i="10"/>
  <c r="O31" i="4"/>
  <c r="T28" i="12"/>
  <c r="T40" i="9"/>
  <c r="T24" i="9"/>
  <c r="T67" i="12"/>
  <c r="AF16" i="11"/>
  <c r="N14" i="10"/>
  <c r="S31" i="4"/>
  <c r="U26" i="4"/>
  <c r="P17" i="10"/>
  <c r="Q31" i="4"/>
  <c r="R14" i="10"/>
  <c r="T38" i="10"/>
  <c r="J17" i="10"/>
  <c r="P14" i="10"/>
  <c r="K31" i="4"/>
  <c r="T13" i="11"/>
  <c r="AA13" i="11"/>
  <c r="D22" i="25"/>
  <c r="T44" i="10"/>
  <c r="T18" i="8"/>
  <c r="T44" i="9"/>
  <c r="G15" i="34"/>
  <c r="W13" i="11"/>
  <c r="G22" i="25"/>
  <c r="O22" i="25"/>
  <c r="D15" i="34"/>
  <c r="D16" i="34"/>
  <c r="D31" i="25"/>
  <c r="H22" i="25"/>
  <c r="P22" i="25"/>
  <c r="K13" i="11"/>
  <c r="G17" i="23"/>
  <c r="G31" i="25"/>
  <c r="F31" i="25"/>
  <c r="F22" i="25"/>
  <c r="N22" i="25"/>
  <c r="H15" i="34"/>
  <c r="E16" i="34"/>
  <c r="E22" i="25"/>
  <c r="M22" i="25"/>
  <c r="P13" i="11"/>
  <c r="E15" i="34"/>
  <c r="G73" i="25"/>
  <c r="O73" i="25"/>
  <c r="T37" i="8"/>
  <c r="T51" i="12"/>
  <c r="T59" i="8"/>
  <c r="T23" i="12"/>
  <c r="U17" i="4"/>
  <c r="T49" i="10"/>
  <c r="U58" i="4"/>
  <c r="I52" i="25"/>
  <c r="R15" i="30"/>
  <c r="N15" i="10"/>
  <c r="J15" i="10"/>
  <c r="O63" i="4"/>
  <c r="Q69" i="4"/>
  <c r="P15" i="10"/>
  <c r="M63" i="4"/>
  <c r="M36" i="4"/>
  <c r="S36" i="4"/>
  <c r="O70" i="4"/>
  <c r="R15" i="10"/>
  <c r="K70" i="4"/>
  <c r="T25" i="8"/>
  <c r="Q63" i="4"/>
  <c r="T53" i="9"/>
  <c r="T34" i="10"/>
  <c r="C66" i="34"/>
  <c r="C78" i="34"/>
  <c r="C77" i="34"/>
  <c r="C69" i="34"/>
  <c r="C65" i="34"/>
  <c r="C68" i="34"/>
  <c r="C76" i="34"/>
  <c r="C80" i="34"/>
  <c r="C64" i="34"/>
  <c r="T41" i="10"/>
  <c r="C79" i="34"/>
  <c r="C75" i="34"/>
  <c r="C67" i="34"/>
  <c r="P18" i="10"/>
  <c r="L19" i="30"/>
  <c r="N19" i="30"/>
  <c r="P19" i="30"/>
  <c r="J19" i="30"/>
  <c r="T54" i="12"/>
  <c r="T44" i="12"/>
  <c r="T60" i="12"/>
  <c r="T74" i="12"/>
  <c r="T35" i="12"/>
  <c r="N22" i="12"/>
  <c r="T42" i="12"/>
  <c r="T34" i="12"/>
  <c r="J22" i="12"/>
  <c r="R22" i="12"/>
  <c r="S14" i="4"/>
  <c r="Q14" i="4"/>
  <c r="O14" i="4"/>
  <c r="M37" i="4"/>
  <c r="Q18" i="25"/>
  <c r="O15" i="4"/>
  <c r="Q15" i="4"/>
  <c r="T28" i="13"/>
  <c r="T27" i="10"/>
  <c r="T48" i="10"/>
  <c r="T56" i="10"/>
  <c r="Q70" i="4"/>
  <c r="J15" i="30"/>
  <c r="N15" i="30"/>
  <c r="P12" i="10"/>
  <c r="O23" i="25" s="1"/>
  <c r="J18" i="10"/>
  <c r="L19" i="10"/>
  <c r="R19" i="10"/>
  <c r="P16" i="30"/>
  <c r="R16" i="30"/>
  <c r="J19" i="10"/>
  <c r="N16" i="10"/>
  <c r="L15" i="30"/>
  <c r="J16" i="30"/>
  <c r="R12" i="10"/>
  <c r="P23" i="25" s="1"/>
  <c r="N18" i="10"/>
  <c r="N16" i="30"/>
  <c r="L18" i="10"/>
  <c r="O43" i="4"/>
  <c r="K43" i="4"/>
  <c r="Q64" i="4"/>
  <c r="S15" i="4"/>
  <c r="L16" i="10"/>
  <c r="M43" i="4"/>
  <c r="J16" i="10"/>
  <c r="K14" i="4"/>
  <c r="P16" i="10"/>
  <c r="M70" i="4"/>
  <c r="Q19" i="4"/>
  <c r="S19" i="4"/>
  <c r="M19" i="4"/>
  <c r="P26" i="13"/>
  <c r="O25" i="4"/>
  <c r="Q25" i="4"/>
  <c r="M25" i="4"/>
  <c r="K25" i="4"/>
  <c r="S25" i="4"/>
  <c r="O30" i="4"/>
  <c r="Q30" i="4"/>
  <c r="S30" i="4"/>
  <c r="M30" i="4"/>
  <c r="S57" i="4"/>
  <c r="K57" i="4"/>
  <c r="M57" i="4"/>
  <c r="Q57" i="4"/>
  <c r="H23" i="10"/>
  <c r="R23" i="10" s="1"/>
  <c r="S62" i="4"/>
  <c r="M62" i="4"/>
  <c r="Q62" i="4"/>
  <c r="K69" i="4"/>
  <c r="O69" i="4"/>
  <c r="M65" i="4"/>
  <c r="S65" i="4"/>
  <c r="Q65" i="4"/>
  <c r="O65" i="4"/>
  <c r="Q44" i="4"/>
  <c r="M44" i="4"/>
  <c r="S44" i="4"/>
  <c r="O44" i="4"/>
  <c r="H22" i="10"/>
  <c r="M64" i="4"/>
  <c r="S64" i="4"/>
  <c r="K62" i="4"/>
  <c r="M69" i="4"/>
  <c r="K65" i="4"/>
  <c r="K44" i="4"/>
  <c r="U13" i="4"/>
  <c r="K19" i="4"/>
  <c r="O19" i="4"/>
  <c r="K64" i="4"/>
  <c r="Q43" i="4"/>
  <c r="AJ14" i="3"/>
  <c r="U53" i="4"/>
  <c r="W15" i="11"/>
  <c r="L22" i="12"/>
  <c r="T15" i="13"/>
  <c r="R26" i="13"/>
  <c r="J26" i="13"/>
  <c r="X18" i="11"/>
  <c r="S52" i="4"/>
  <c r="O52" i="4"/>
  <c r="Q52" i="4"/>
  <c r="K52" i="4"/>
  <c r="AJ308" i="3"/>
  <c r="AB20" i="11"/>
  <c r="X20" i="11"/>
  <c r="P20" i="11"/>
  <c r="L20" i="11"/>
  <c r="T20" i="11"/>
  <c r="O20" i="11"/>
  <c r="S20" i="11"/>
  <c r="AA20" i="11"/>
  <c r="N26" i="13"/>
  <c r="W20" i="11"/>
  <c r="K20" i="11"/>
  <c r="T27" i="13"/>
  <c r="T22" i="13"/>
  <c r="G21" i="25"/>
  <c r="T25" i="13"/>
  <c r="T23" i="13"/>
  <c r="AD16" i="11"/>
  <c r="L13" i="10"/>
  <c r="R13" i="10"/>
  <c r="N13" i="10"/>
  <c r="F37" i="25" s="1"/>
  <c r="P13" i="10"/>
  <c r="G37" i="25" s="1"/>
  <c r="J13" i="10"/>
  <c r="P16" i="12"/>
  <c r="G46" i="25" s="1"/>
  <c r="W18" i="11"/>
  <c r="N14" i="12"/>
  <c r="F32" i="25" s="1"/>
  <c r="L14" i="12"/>
  <c r="E32" i="25" s="1"/>
  <c r="T26" i="9"/>
  <c r="AA14" i="11"/>
  <c r="D20" i="32"/>
  <c r="I33" i="25"/>
  <c r="AJ152" i="3"/>
  <c r="AB18" i="11"/>
  <c r="H24" i="25" s="1"/>
  <c r="L24" i="30"/>
  <c r="E50" i="25" s="1"/>
  <c r="R24" i="30"/>
  <c r="H50" i="25" s="1"/>
  <c r="N24" i="30"/>
  <c r="P24" i="30"/>
  <c r="G50" i="25" s="1"/>
  <c r="J24" i="30"/>
  <c r="J21" i="13"/>
  <c r="L49" i="25" s="1"/>
  <c r="N21" i="13"/>
  <c r="N49" i="25" s="1"/>
  <c r="L21" i="13"/>
  <c r="M49" i="25" s="1"/>
  <c r="R21" i="13"/>
  <c r="P49" i="25" s="1"/>
  <c r="P21" i="13"/>
  <c r="O49" i="25" s="1"/>
  <c r="J17" i="13"/>
  <c r="P17" i="13"/>
  <c r="L17" i="13"/>
  <c r="N17" i="13"/>
  <c r="R17" i="13"/>
  <c r="L18" i="11"/>
  <c r="N23" i="30"/>
  <c r="R23" i="30"/>
  <c r="P23" i="30"/>
  <c r="O36" i="25" s="1"/>
  <c r="J23" i="30"/>
  <c r="L23" i="30"/>
  <c r="M36" i="25" s="1"/>
  <c r="R20" i="13"/>
  <c r="N20" i="13"/>
  <c r="P20" i="13"/>
  <c r="J20" i="13"/>
  <c r="L20" i="13"/>
  <c r="R25" i="30"/>
  <c r="P50" i="25" s="1"/>
  <c r="P25" i="30"/>
  <c r="O50" i="25" s="1"/>
  <c r="L25" i="30"/>
  <c r="M50" i="25" s="1"/>
  <c r="J25" i="30"/>
  <c r="L50" i="25" s="1"/>
  <c r="N25" i="30"/>
  <c r="N50" i="25" s="1"/>
  <c r="N22" i="30"/>
  <c r="F36" i="25" s="1"/>
  <c r="P22" i="30"/>
  <c r="L22" i="30"/>
  <c r="E36" i="25" s="1"/>
  <c r="J22" i="30"/>
  <c r="D36" i="25" s="1"/>
  <c r="R22" i="30"/>
  <c r="H36" i="25" s="1"/>
  <c r="N21" i="30"/>
  <c r="P21" i="30"/>
  <c r="L21" i="30"/>
  <c r="R21" i="30"/>
  <c r="J21" i="30"/>
  <c r="N19" i="13"/>
  <c r="L19" i="13"/>
  <c r="J19" i="13"/>
  <c r="R19" i="13"/>
  <c r="P19" i="13"/>
  <c r="N18" i="13"/>
  <c r="F35" i="25" s="1"/>
  <c r="P18" i="13"/>
  <c r="G35" i="25" s="1"/>
  <c r="R18" i="13"/>
  <c r="H35" i="25" s="1"/>
  <c r="J18" i="13"/>
  <c r="L18" i="13"/>
  <c r="E35" i="25" s="1"/>
  <c r="Q47" i="25"/>
  <c r="K18" i="11"/>
  <c r="S18" i="11"/>
  <c r="P18" i="11"/>
  <c r="G19" i="32"/>
  <c r="AA17" i="11"/>
  <c r="K15" i="11"/>
  <c r="X14" i="11"/>
  <c r="G38" i="25" s="1"/>
  <c r="P14" i="11"/>
  <c r="E38" i="25" s="1"/>
  <c r="P14" i="12"/>
  <c r="G32" i="25" s="1"/>
  <c r="S14" i="11"/>
  <c r="W14" i="11"/>
  <c r="K17" i="11"/>
  <c r="T14" i="11"/>
  <c r="F38" i="25" s="1"/>
  <c r="O17" i="11"/>
  <c r="O14" i="11"/>
  <c r="L14" i="11"/>
  <c r="D38" i="25" s="1"/>
  <c r="AA18" i="11"/>
  <c r="T32" i="9"/>
  <c r="T15" i="8"/>
  <c r="O18" i="11"/>
  <c r="K14" i="11"/>
  <c r="G20" i="32"/>
  <c r="G19" i="25"/>
  <c r="I19" i="25" s="1"/>
  <c r="Q33" i="25"/>
  <c r="N16" i="12"/>
  <c r="J16" i="12"/>
  <c r="D46" i="25" s="1"/>
  <c r="L16" i="12"/>
  <c r="E46" i="25" s="1"/>
  <c r="H47" i="25"/>
  <c r="G47" i="25"/>
  <c r="L17" i="12"/>
  <c r="M46" i="25" s="1"/>
  <c r="J17" i="12"/>
  <c r="L46" i="25" s="1"/>
  <c r="R17" i="12"/>
  <c r="H20" i="23" s="1"/>
  <c r="F49" i="33" s="1"/>
  <c r="N17" i="12"/>
  <c r="N46" i="25" s="1"/>
  <c r="T14" i="13"/>
  <c r="P17" i="12"/>
  <c r="O46" i="25" s="1"/>
  <c r="E37" i="25"/>
  <c r="P19" i="11"/>
  <c r="J14" i="12"/>
  <c r="D32" i="25" s="1"/>
  <c r="F20" i="32"/>
  <c r="H20" i="32"/>
  <c r="Q32" i="25"/>
  <c r="F18" i="25"/>
  <c r="F19" i="32"/>
  <c r="F47" i="25"/>
  <c r="E19" i="32"/>
  <c r="D19" i="32"/>
  <c r="H19" i="32"/>
  <c r="I20" i="25"/>
  <c r="W19" i="11"/>
  <c r="L19" i="11"/>
  <c r="AA19" i="11"/>
  <c r="F24" i="25"/>
  <c r="S19" i="11"/>
  <c r="K19" i="11"/>
  <c r="X19" i="11"/>
  <c r="G24" i="25" s="1"/>
  <c r="S17" i="11"/>
  <c r="T17" i="11"/>
  <c r="N52" i="25" s="1"/>
  <c r="W17" i="11"/>
  <c r="O19" i="11"/>
  <c r="D17" i="25"/>
  <c r="T15" i="11"/>
  <c r="N38" i="25" s="1"/>
  <c r="X15" i="11"/>
  <c r="O38" i="25" s="1"/>
  <c r="O15" i="11"/>
  <c r="AB15" i="11"/>
  <c r="P38" i="25" s="1"/>
  <c r="L15" i="11"/>
  <c r="L38" i="25" s="1"/>
  <c r="S15" i="11"/>
  <c r="P15" i="11"/>
  <c r="M38" i="25" s="1"/>
  <c r="P17" i="11"/>
  <c r="M52" i="25" s="1"/>
  <c r="L17" i="11"/>
  <c r="L52" i="25" s="1"/>
  <c r="X17" i="11"/>
  <c r="O52" i="25" s="1"/>
  <c r="AJ40" i="3"/>
  <c r="AJ167" i="3"/>
  <c r="AJ97" i="3"/>
  <c r="AJ66" i="3"/>
  <c r="AJ69" i="3"/>
  <c r="AJ268" i="3"/>
  <c r="T56" i="12"/>
  <c r="T49" i="12"/>
  <c r="T79" i="12"/>
  <c r="T25" i="12"/>
  <c r="T40" i="8"/>
  <c r="T54" i="9"/>
  <c r="T39" i="12"/>
  <c r="T71" i="12"/>
  <c r="J62" i="9"/>
  <c r="T47" i="12"/>
  <c r="T32" i="8"/>
  <c r="T27" i="9"/>
  <c r="T48" i="9"/>
  <c r="U31" i="4"/>
  <c r="T38" i="8"/>
  <c r="U37" i="4"/>
  <c r="T57" i="9"/>
  <c r="G20" i="1"/>
  <c r="T49" i="8"/>
  <c r="U39" i="4"/>
  <c r="U50" i="4"/>
  <c r="T42" i="9"/>
  <c r="T76" i="12"/>
  <c r="P62" i="9"/>
  <c r="H20" i="1"/>
  <c r="G19" i="1"/>
  <c r="L62" i="8"/>
  <c r="T23" i="9"/>
  <c r="E19" i="1"/>
  <c r="T22" i="8"/>
  <c r="U18" i="4"/>
  <c r="R62" i="9"/>
  <c r="R62" i="8"/>
  <c r="F19" i="1"/>
  <c r="F20" i="1"/>
  <c r="T13" i="8"/>
  <c r="T46" i="8"/>
  <c r="D20" i="1"/>
  <c r="T57" i="12"/>
  <c r="T81" i="12"/>
  <c r="N62" i="9"/>
  <c r="H19" i="1"/>
  <c r="N62" i="8"/>
  <c r="T18" i="9"/>
  <c r="T33" i="9"/>
  <c r="E20" i="1"/>
  <c r="T43" i="8"/>
  <c r="T46" i="12"/>
  <c r="L62" i="9"/>
  <c r="H16" i="25"/>
  <c r="F16" i="25"/>
  <c r="E16" i="25"/>
  <c r="D16" i="25"/>
  <c r="T33" i="8"/>
  <c r="T48" i="12"/>
  <c r="T15" i="12"/>
  <c r="T24" i="8"/>
  <c r="T25" i="9"/>
  <c r="P62" i="8"/>
  <c r="E20" i="32"/>
  <c r="J62" i="8"/>
  <c r="H18" i="25"/>
  <c r="T35" i="8"/>
  <c r="D19" i="1"/>
  <c r="E18" i="25"/>
  <c r="T17" i="10"/>
  <c r="T20" i="30"/>
  <c r="N36" i="25"/>
  <c r="F21" i="25"/>
  <c r="T20" i="10"/>
  <c r="D23" i="25"/>
  <c r="T21" i="10"/>
  <c r="E23" i="25"/>
  <c r="G36" i="25"/>
  <c r="T13" i="13"/>
  <c r="D21" i="25"/>
  <c r="T18" i="30"/>
  <c r="G23" i="25"/>
  <c r="H21" i="25"/>
  <c r="H23" i="25"/>
  <c r="F23" i="25"/>
  <c r="AJ246" i="3"/>
  <c r="F15" i="23"/>
  <c r="D44" i="33" s="1"/>
  <c r="AJ271" i="3"/>
  <c r="F40" i="29"/>
  <c r="AJ309" i="3"/>
  <c r="T12" i="13"/>
  <c r="AJ92" i="3"/>
  <c r="AJ234" i="3"/>
  <c r="AJ232" i="3"/>
  <c r="AF13" i="11"/>
  <c r="AJ56" i="3"/>
  <c r="AJ13" i="3"/>
  <c r="AJ301" i="3"/>
  <c r="AJ260" i="3"/>
  <c r="AJ279" i="3"/>
  <c r="AJ129" i="3"/>
  <c r="AJ174" i="3"/>
  <c r="AJ284" i="3"/>
  <c r="AJ106" i="3"/>
  <c r="AJ59" i="3"/>
  <c r="D35" i="33"/>
  <c r="AJ307" i="3"/>
  <c r="AJ270" i="3"/>
  <c r="AJ290" i="3"/>
  <c r="AJ280" i="3"/>
  <c r="AJ261" i="3"/>
  <c r="AJ282" i="3"/>
  <c r="T14" i="30"/>
  <c r="AJ293" i="3"/>
  <c r="AJ276" i="3"/>
  <c r="AJ302" i="3"/>
  <c r="AJ266" i="3"/>
  <c r="AJ236" i="3"/>
  <c r="F41" i="29"/>
  <c r="AD35" i="11"/>
  <c r="G41" i="29"/>
  <c r="G39" i="29"/>
  <c r="G38" i="29"/>
  <c r="F38" i="29"/>
  <c r="C35" i="33"/>
  <c r="E35" i="33"/>
  <c r="E40" i="29"/>
  <c r="E39" i="29"/>
  <c r="E38" i="29"/>
  <c r="H38" i="29"/>
  <c r="H39" i="29"/>
  <c r="H40" i="29"/>
  <c r="H41" i="29"/>
  <c r="D38" i="29"/>
  <c r="D41" i="29"/>
  <c r="D39" i="29"/>
  <c r="D40" i="29"/>
  <c r="I34" i="29"/>
  <c r="I40" i="29" s="1"/>
  <c r="AJ294" i="3"/>
  <c r="AJ265" i="3"/>
  <c r="AJ21" i="3"/>
  <c r="AJ281" i="3"/>
  <c r="AJ19" i="3"/>
  <c r="T17" i="30"/>
  <c r="AJ235" i="3"/>
  <c r="AJ297" i="3"/>
  <c r="AJ298" i="3"/>
  <c r="AJ269" i="3"/>
  <c r="T13" i="30"/>
  <c r="AJ58" i="3"/>
  <c r="AJ277" i="3"/>
  <c r="AC63" i="11"/>
  <c r="AJ248" i="3"/>
  <c r="AJ256" i="3"/>
  <c r="AJ193" i="3"/>
  <c r="AJ225" i="3"/>
  <c r="AJ295" i="3"/>
  <c r="AJ88" i="3"/>
  <c r="L44" i="25"/>
  <c r="P44" i="25"/>
  <c r="N44" i="25"/>
  <c r="O44" i="25"/>
  <c r="M44" i="25"/>
  <c r="AJ38" i="3"/>
  <c r="AJ200" i="3"/>
  <c r="AJ195" i="3"/>
  <c r="AJ98" i="3"/>
  <c r="AJ130" i="3"/>
  <c r="AJ139" i="3"/>
  <c r="G16" i="25"/>
  <c r="AJ89" i="3"/>
  <c r="AJ165" i="3"/>
  <c r="AJ75" i="3"/>
  <c r="AJ208" i="3"/>
  <c r="AJ47" i="3"/>
  <c r="AJ39" i="3"/>
  <c r="AJ83" i="3"/>
  <c r="AJ272" i="3"/>
  <c r="AJ218" i="3"/>
  <c r="AJ223" i="3"/>
  <c r="AJ214" i="3"/>
  <c r="AJ157" i="3"/>
  <c r="AJ138" i="3"/>
  <c r="AJ115" i="3"/>
  <c r="AJ107" i="3"/>
  <c r="R17" i="2"/>
  <c r="AJ304" i="3"/>
  <c r="AJ175" i="3"/>
  <c r="AJ85" i="3"/>
  <c r="AJ303" i="3"/>
  <c r="AJ163" i="3"/>
  <c r="AJ291" i="3"/>
  <c r="AJ173" i="3"/>
  <c r="AJ23" i="3"/>
  <c r="AJ55" i="3"/>
  <c r="AJ244" i="3"/>
  <c r="AJ54" i="3"/>
  <c r="AJ184" i="3"/>
  <c r="AJ158" i="3"/>
  <c r="AJ227" i="3"/>
  <c r="AJ112" i="3"/>
  <c r="AJ274" i="3"/>
  <c r="AJ250" i="3"/>
  <c r="AJ171" i="3"/>
  <c r="AJ15" i="3"/>
  <c r="AJ296" i="3"/>
  <c r="AJ119" i="3"/>
  <c r="AJ209" i="3"/>
  <c r="AJ183" i="3"/>
  <c r="AJ242" i="3"/>
  <c r="AJ203" i="3"/>
  <c r="AJ299" i="3"/>
  <c r="AJ197" i="3"/>
  <c r="AJ30" i="3"/>
  <c r="AJ160" i="3"/>
  <c r="AJ288" i="3"/>
  <c r="AJ74" i="3"/>
  <c r="AJ117" i="3"/>
  <c r="AJ82" i="3"/>
  <c r="AJ254" i="3"/>
  <c r="AJ222" i="3"/>
  <c r="AJ285" i="3"/>
  <c r="AJ186" i="3"/>
  <c r="AJ35" i="3"/>
  <c r="AJ142" i="3"/>
  <c r="AJ18" i="3"/>
  <c r="AJ72" i="3"/>
  <c r="AJ71" i="3"/>
  <c r="AJ224" i="3"/>
  <c r="AJ182" i="3"/>
  <c r="AJ238" i="3"/>
  <c r="AJ198" i="3"/>
  <c r="AJ122" i="3"/>
  <c r="AJ241" i="3"/>
  <c r="AJ126" i="3"/>
  <c r="AJ147" i="3"/>
  <c r="AJ262" i="3"/>
  <c r="Q65" i="25"/>
  <c r="P22" i="2"/>
  <c r="I66" i="25"/>
  <c r="Q59" i="25"/>
  <c r="H67" i="25"/>
  <c r="N50" i="33" s="1"/>
  <c r="I61" i="25"/>
  <c r="I59" i="25"/>
  <c r="N67" i="25"/>
  <c r="L51" i="33" s="1"/>
  <c r="Q66" i="25"/>
  <c r="Q62" i="25"/>
  <c r="Q60" i="25"/>
  <c r="P67" i="25"/>
  <c r="N51" i="33" s="1"/>
  <c r="Q61" i="25"/>
  <c r="L67" i="25"/>
  <c r="J51" i="33" s="1"/>
  <c r="Q58" i="25"/>
  <c r="Q63" i="25"/>
  <c r="Q64" i="25"/>
  <c r="O67" i="25"/>
  <c r="M51" i="33" s="1"/>
  <c r="M67" i="25"/>
  <c r="K51" i="33" s="1"/>
  <c r="I64" i="25"/>
  <c r="I65" i="25"/>
  <c r="I58" i="25"/>
  <c r="D67" i="25"/>
  <c r="G67" i="25"/>
  <c r="I60" i="25"/>
  <c r="I62" i="25"/>
  <c r="F67" i="25"/>
  <c r="E67" i="25"/>
  <c r="I63" i="25"/>
  <c r="A93" i="25"/>
  <c r="C83" i="25"/>
  <c r="K83" i="25"/>
  <c r="F73" i="25"/>
  <c r="H78" i="25"/>
  <c r="H80" i="25"/>
  <c r="D73" i="25"/>
  <c r="D80" i="25"/>
  <c r="F75" i="25"/>
  <c r="E78" i="25"/>
  <c r="E77" i="25"/>
  <c r="F77" i="25"/>
  <c r="H75" i="25"/>
  <c r="G77" i="25"/>
  <c r="D75" i="25"/>
  <c r="D78" i="25"/>
  <c r="G75" i="25"/>
  <c r="H73" i="25"/>
  <c r="F74" i="25"/>
  <c r="F76" i="25"/>
  <c r="F78" i="25"/>
  <c r="D79" i="25"/>
  <c r="H77" i="25"/>
  <c r="E72" i="25"/>
  <c r="D74" i="25"/>
  <c r="E73" i="25"/>
  <c r="D76" i="25"/>
  <c r="E74" i="25"/>
  <c r="H74" i="25"/>
  <c r="E76" i="25"/>
  <c r="I52" i="33"/>
  <c r="E80" i="25"/>
  <c r="G78" i="25"/>
  <c r="H76" i="25"/>
  <c r="H79" i="25"/>
  <c r="F72" i="25"/>
  <c r="F79" i="25"/>
  <c r="F80" i="25"/>
  <c r="E75" i="25"/>
  <c r="G76" i="25"/>
  <c r="D77" i="25"/>
  <c r="E79" i="25"/>
  <c r="G80" i="25"/>
  <c r="D72" i="25"/>
  <c r="G74" i="25"/>
  <c r="G79" i="25"/>
  <c r="H72" i="25"/>
  <c r="G72" i="25"/>
  <c r="P79" i="25"/>
  <c r="L73" i="25"/>
  <c r="P80" i="25"/>
  <c r="L74" i="25"/>
  <c r="O74" i="25"/>
  <c r="O77" i="25"/>
  <c r="L77" i="25"/>
  <c r="M72" i="25"/>
  <c r="P75" i="25"/>
  <c r="O72" i="25"/>
  <c r="N78" i="25"/>
  <c r="M78" i="25"/>
  <c r="N77" i="25"/>
  <c r="P72" i="25"/>
  <c r="L76" i="25"/>
  <c r="M76" i="25"/>
  <c r="P77" i="25"/>
  <c r="O76" i="25"/>
  <c r="M79" i="25"/>
  <c r="M75" i="25"/>
  <c r="L79" i="25"/>
  <c r="L75" i="25"/>
  <c r="N80" i="25"/>
  <c r="P78" i="25"/>
  <c r="M80" i="25"/>
  <c r="N73" i="25"/>
  <c r="N75" i="25"/>
  <c r="L78" i="25"/>
  <c r="M77" i="25"/>
  <c r="P73" i="25"/>
  <c r="P74" i="25"/>
  <c r="N72" i="25"/>
  <c r="M73" i="25"/>
  <c r="L72" i="25"/>
  <c r="O79" i="25"/>
  <c r="L80" i="25"/>
  <c r="P76" i="25"/>
  <c r="N74" i="25"/>
  <c r="I53" i="33"/>
  <c r="N76" i="25"/>
  <c r="O75" i="25"/>
  <c r="O78" i="25"/>
  <c r="M74" i="25"/>
  <c r="O80" i="25"/>
  <c r="N79" i="25"/>
  <c r="U24" i="4"/>
  <c r="U40" i="4"/>
  <c r="U56" i="4"/>
  <c r="C76" i="18"/>
  <c r="C64" i="18"/>
  <c r="C80" i="18"/>
  <c r="C75" i="18"/>
  <c r="C77" i="18"/>
  <c r="C79" i="18"/>
  <c r="C68" i="18"/>
  <c r="C78" i="18"/>
  <c r="C66" i="18"/>
  <c r="C67" i="18"/>
  <c r="C69" i="18"/>
  <c r="C65" i="18"/>
  <c r="N17" i="3"/>
  <c r="AC17" i="3"/>
  <c r="X17" i="3"/>
  <c r="AH17" i="3"/>
  <c r="S17" i="3"/>
  <c r="N20" i="3"/>
  <c r="X20" i="3"/>
  <c r="AH20" i="3"/>
  <c r="S20" i="3"/>
  <c r="AC20" i="3"/>
  <c r="S25" i="3"/>
  <c r="N25" i="3"/>
  <c r="AC25" i="3"/>
  <c r="X25" i="3"/>
  <c r="AH25" i="3"/>
  <c r="X28" i="3"/>
  <c r="S28" i="3"/>
  <c r="AC28" i="3"/>
  <c r="N28" i="3"/>
  <c r="AH28" i="3"/>
  <c r="X33" i="3"/>
  <c r="S33" i="3"/>
  <c r="AC33" i="3"/>
  <c r="N33" i="3"/>
  <c r="AH33" i="3"/>
  <c r="S36" i="3"/>
  <c r="X36" i="3"/>
  <c r="AC36" i="3"/>
  <c r="AH36" i="3"/>
  <c r="N36" i="3"/>
  <c r="X41" i="3"/>
  <c r="N41" i="3"/>
  <c r="AC41" i="3"/>
  <c r="S41" i="3"/>
  <c r="AH41" i="3"/>
  <c r="S44" i="3"/>
  <c r="X44" i="3"/>
  <c r="AH44" i="3"/>
  <c r="N44" i="3"/>
  <c r="AC44" i="3"/>
  <c r="AC49" i="3"/>
  <c r="X49" i="3"/>
  <c r="S49" i="3"/>
  <c r="N49" i="3"/>
  <c r="AH49" i="3"/>
  <c r="S52" i="3"/>
  <c r="X52" i="3"/>
  <c r="N52" i="3"/>
  <c r="AH52" i="3"/>
  <c r="AC52" i="3"/>
  <c r="S57" i="3"/>
  <c r="N57" i="3"/>
  <c r="AH57" i="3"/>
  <c r="AC57" i="3"/>
  <c r="X57" i="3"/>
  <c r="N60" i="3"/>
  <c r="X60" i="3"/>
  <c r="AC60" i="3"/>
  <c r="S60" i="3"/>
  <c r="AH60" i="3"/>
  <c r="S65" i="3"/>
  <c r="AH65" i="3"/>
  <c r="N65" i="3"/>
  <c r="AC65" i="3"/>
  <c r="X65" i="3"/>
  <c r="AC68" i="3"/>
  <c r="X68" i="3"/>
  <c r="N68" i="3"/>
  <c r="S68" i="3"/>
  <c r="AH68" i="3"/>
  <c r="X73" i="3"/>
  <c r="S73" i="3"/>
  <c r="AH73" i="3"/>
  <c r="AC73" i="3"/>
  <c r="N73" i="3"/>
  <c r="N76" i="3"/>
  <c r="S76" i="3"/>
  <c r="X76" i="3"/>
  <c r="AC76" i="3"/>
  <c r="AH76" i="3"/>
  <c r="X81" i="3"/>
  <c r="AC81" i="3"/>
  <c r="S81" i="3"/>
  <c r="N81" i="3"/>
  <c r="AH81" i="3"/>
  <c r="G15" i="23" l="1"/>
  <c r="F15" i="34"/>
  <c r="I15" i="34" s="1"/>
  <c r="F25" i="32"/>
  <c r="F25" i="1"/>
  <c r="N24" i="25"/>
  <c r="E25" i="32"/>
  <c r="E25" i="1"/>
  <c r="M24" i="25"/>
  <c r="Q34" i="25"/>
  <c r="Q20" i="25"/>
  <c r="T12" i="30"/>
  <c r="I22" i="25"/>
  <c r="T14" i="10"/>
  <c r="T15" i="30"/>
  <c r="U15" i="4"/>
  <c r="U63" i="4"/>
  <c r="T15" i="10"/>
  <c r="U14" i="4"/>
  <c r="G16" i="34"/>
  <c r="D17" i="32"/>
  <c r="F17" i="1"/>
  <c r="T16" i="10"/>
  <c r="U36" i="4"/>
  <c r="AD13" i="11"/>
  <c r="G17" i="32"/>
  <c r="F17" i="32"/>
  <c r="H16" i="34"/>
  <c r="I16" i="34" s="1"/>
  <c r="H17" i="32"/>
  <c r="H17" i="1"/>
  <c r="G16" i="23"/>
  <c r="E45" i="33" s="1"/>
  <c r="T12" i="10"/>
  <c r="G17" i="1"/>
  <c r="G87" i="25"/>
  <c r="O87" i="25"/>
  <c r="E64" i="34"/>
  <c r="P23" i="10"/>
  <c r="T18" i="10"/>
  <c r="T16" i="30"/>
  <c r="T19" i="30"/>
  <c r="N23" i="10"/>
  <c r="F64" i="34" s="1"/>
  <c r="L23" i="10"/>
  <c r="D17" i="1"/>
  <c r="T22" i="12"/>
  <c r="S71" i="4"/>
  <c r="J23" i="10"/>
  <c r="T19" i="10"/>
  <c r="U69" i="4"/>
  <c r="U70" i="4"/>
  <c r="M71" i="4"/>
  <c r="O71" i="4"/>
  <c r="Q71" i="4"/>
  <c r="U43" i="4"/>
  <c r="U19" i="4"/>
  <c r="U65" i="4"/>
  <c r="U64" i="4"/>
  <c r="U25" i="4"/>
  <c r="N22" i="10"/>
  <c r="J22" i="10"/>
  <c r="D23" i="1" s="1"/>
  <c r="R22" i="10"/>
  <c r="R62" i="10" s="1"/>
  <c r="P22" i="10"/>
  <c r="L22" i="10"/>
  <c r="U44" i="4"/>
  <c r="U57" i="4"/>
  <c r="U62" i="4"/>
  <c r="U30" i="4"/>
  <c r="H18" i="1"/>
  <c r="K71" i="4"/>
  <c r="I45" i="25"/>
  <c r="Q45" i="25"/>
  <c r="Q31" i="25"/>
  <c r="I31" i="25"/>
  <c r="H37" i="25"/>
  <c r="T26" i="13"/>
  <c r="U52" i="4"/>
  <c r="AF20" i="11"/>
  <c r="Q21" i="25"/>
  <c r="AD20" i="11"/>
  <c r="P35" i="25"/>
  <c r="Q49" i="25"/>
  <c r="M35" i="25"/>
  <c r="O35" i="25"/>
  <c r="N35" i="25"/>
  <c r="D21" i="32"/>
  <c r="D49" i="25"/>
  <c r="F18" i="1"/>
  <c r="D37" i="25"/>
  <c r="T13" i="10"/>
  <c r="D20" i="23"/>
  <c r="B49" i="33" s="1"/>
  <c r="E15" i="23"/>
  <c r="C44" i="33" s="1"/>
  <c r="R83" i="12"/>
  <c r="H18" i="32"/>
  <c r="AD18" i="11"/>
  <c r="G22" i="1"/>
  <c r="E44" i="33"/>
  <c r="N83" i="12"/>
  <c r="R62" i="13"/>
  <c r="G18" i="1"/>
  <c r="E18" i="32"/>
  <c r="P62" i="30"/>
  <c r="G22" i="32"/>
  <c r="H15" i="23"/>
  <c r="F44" i="33" s="1"/>
  <c r="E18" i="1"/>
  <c r="AF18" i="11"/>
  <c r="F20" i="23"/>
  <c r="D49" i="33" s="1"/>
  <c r="H21" i="1"/>
  <c r="H21" i="32"/>
  <c r="P83" i="12"/>
  <c r="F22" i="1"/>
  <c r="L83" i="12"/>
  <c r="F22" i="32"/>
  <c r="G49" i="25"/>
  <c r="D21" i="1"/>
  <c r="E49" i="25"/>
  <c r="E22" i="32"/>
  <c r="AA63" i="11"/>
  <c r="F26" i="32"/>
  <c r="F24" i="32" s="1"/>
  <c r="E24" i="25"/>
  <c r="E25" i="25" s="1"/>
  <c r="K44" i="33" s="1"/>
  <c r="E21" i="1"/>
  <c r="K63" i="11"/>
  <c r="R62" i="30"/>
  <c r="H49" i="25"/>
  <c r="E22" i="1"/>
  <c r="G21" i="32"/>
  <c r="L62" i="13"/>
  <c r="P62" i="13"/>
  <c r="E21" i="32"/>
  <c r="H22" i="32"/>
  <c r="E49" i="33"/>
  <c r="N62" i="30"/>
  <c r="L62" i="30"/>
  <c r="F49" i="25"/>
  <c r="T21" i="30"/>
  <c r="Q50" i="25"/>
  <c r="J62" i="30"/>
  <c r="E26" i="32"/>
  <c r="E24" i="32" s="1"/>
  <c r="G26" i="1"/>
  <c r="G24" i="1" s="1"/>
  <c r="N62" i="13"/>
  <c r="T18" i="13"/>
  <c r="T23" i="30"/>
  <c r="T24" i="30"/>
  <c r="E26" i="1"/>
  <c r="P36" i="25"/>
  <c r="F50" i="25"/>
  <c r="T25" i="30"/>
  <c r="T20" i="13"/>
  <c r="L35" i="25"/>
  <c r="G21" i="1"/>
  <c r="T17" i="13"/>
  <c r="T21" i="13"/>
  <c r="E20" i="23"/>
  <c r="C49" i="33" s="1"/>
  <c r="H22" i="1"/>
  <c r="D22" i="1"/>
  <c r="F21" i="1"/>
  <c r="D35" i="25"/>
  <c r="I35" i="25" s="1"/>
  <c r="T22" i="30"/>
  <c r="L36" i="25"/>
  <c r="F26" i="1"/>
  <c r="X63" i="11"/>
  <c r="J62" i="13"/>
  <c r="D22" i="32"/>
  <c r="G26" i="32"/>
  <c r="G24" i="32" s="1"/>
  <c r="F21" i="32"/>
  <c r="T19" i="13"/>
  <c r="D50" i="25"/>
  <c r="J83" i="12"/>
  <c r="AF14" i="11"/>
  <c r="G18" i="32"/>
  <c r="F18" i="32"/>
  <c r="I38" i="25"/>
  <c r="W63" i="11"/>
  <c r="AF19" i="11"/>
  <c r="AD14" i="11"/>
  <c r="AD19" i="11"/>
  <c r="O63" i="11"/>
  <c r="D24" i="25"/>
  <c r="D25" i="25" s="1"/>
  <c r="J44" i="33" s="1"/>
  <c r="D18" i="1"/>
  <c r="Q19" i="25"/>
  <c r="T63" i="11"/>
  <c r="D15" i="23"/>
  <c r="B44" i="33" s="1"/>
  <c r="AD17" i="11"/>
  <c r="D26" i="32"/>
  <c r="D24" i="32" s="1"/>
  <c r="I47" i="25"/>
  <c r="I20" i="32"/>
  <c r="AF17" i="11"/>
  <c r="F46" i="25"/>
  <c r="I46" i="25" s="1"/>
  <c r="T16" i="12"/>
  <c r="I32" i="25"/>
  <c r="P46" i="25"/>
  <c r="Q46" i="25" s="1"/>
  <c r="T17" i="12"/>
  <c r="P63" i="11"/>
  <c r="D18" i="32"/>
  <c r="T14" i="12"/>
  <c r="I19" i="32"/>
  <c r="N53" i="25"/>
  <c r="L49" i="33" s="1"/>
  <c r="O53" i="25"/>
  <c r="M49" i="33" s="1"/>
  <c r="AF15" i="11"/>
  <c r="H26" i="1"/>
  <c r="H24" i="1" s="1"/>
  <c r="H26" i="32"/>
  <c r="H24" i="32" s="1"/>
  <c r="AB63" i="11"/>
  <c r="AD15" i="11"/>
  <c r="M53" i="25"/>
  <c r="K49" i="33" s="1"/>
  <c r="Q38" i="25"/>
  <c r="Q52" i="25"/>
  <c r="S63" i="11"/>
  <c r="D26" i="1"/>
  <c r="D24" i="1" s="1"/>
  <c r="L63" i="11"/>
  <c r="I17" i="25"/>
  <c r="T62" i="9"/>
  <c r="F18" i="33" s="1"/>
  <c r="I19" i="1"/>
  <c r="I20" i="1"/>
  <c r="T62" i="8"/>
  <c r="E17" i="33" s="1"/>
  <c r="I18" i="25"/>
  <c r="I21" i="25"/>
  <c r="I36" i="25"/>
  <c r="G25" i="25"/>
  <c r="M44" i="33" s="1"/>
  <c r="H25" i="25"/>
  <c r="N44" i="33" s="1"/>
  <c r="I23" i="25"/>
  <c r="F25" i="25"/>
  <c r="L44" i="33" s="1"/>
  <c r="F42" i="29"/>
  <c r="G42" i="29"/>
  <c r="I38" i="29"/>
  <c r="E42" i="29"/>
  <c r="I42" i="29"/>
  <c r="H42" i="29"/>
  <c r="I41" i="29"/>
  <c r="G35" i="33"/>
  <c r="D42" i="29"/>
  <c r="I39" i="29"/>
  <c r="P30" i="25"/>
  <c r="H18" i="23"/>
  <c r="F47" i="33" s="1"/>
  <c r="M30" i="25"/>
  <c r="E18" i="23"/>
  <c r="C47" i="33" s="1"/>
  <c r="L30" i="25"/>
  <c r="D18" i="23"/>
  <c r="B47" i="33" s="1"/>
  <c r="N30" i="25"/>
  <c r="F18" i="23"/>
  <c r="D47" i="33" s="1"/>
  <c r="O30" i="25"/>
  <c r="E47" i="33"/>
  <c r="H14" i="29"/>
  <c r="F14" i="29"/>
  <c r="G14" i="29"/>
  <c r="D14" i="29"/>
  <c r="E14" i="29"/>
  <c r="G15" i="29"/>
  <c r="E15" i="29"/>
  <c r="H15" i="29"/>
  <c r="F15" i="29"/>
  <c r="D15" i="29"/>
  <c r="E16" i="29"/>
  <c r="H16" i="29"/>
  <c r="F16" i="29"/>
  <c r="G16" i="29"/>
  <c r="D16" i="29"/>
  <c r="F16" i="23"/>
  <c r="D45" i="33" s="1"/>
  <c r="L53" i="25"/>
  <c r="J49" i="33" s="1"/>
  <c r="Q44" i="25"/>
  <c r="I16" i="25"/>
  <c r="H17" i="23"/>
  <c r="F46" i="33" s="1"/>
  <c r="H30" i="25"/>
  <c r="D30" i="25"/>
  <c r="D17" i="23"/>
  <c r="E46" i="33"/>
  <c r="G30" i="25"/>
  <c r="G39" i="25" s="1"/>
  <c r="M46" i="33" s="1"/>
  <c r="H16" i="23"/>
  <c r="F45" i="33" s="1"/>
  <c r="AJ33" i="3"/>
  <c r="E30" i="25"/>
  <c r="E39" i="25" s="1"/>
  <c r="K46" i="33" s="1"/>
  <c r="E17" i="23"/>
  <c r="C46" i="33" s="1"/>
  <c r="AJ76" i="3"/>
  <c r="E16" i="23"/>
  <c r="C45" i="33" s="1"/>
  <c r="D16" i="23"/>
  <c r="B45" i="33" s="1"/>
  <c r="F30" i="25"/>
  <c r="F17" i="23"/>
  <c r="D46" i="33" s="1"/>
  <c r="G44" i="25"/>
  <c r="H19" i="23"/>
  <c r="H44" i="25"/>
  <c r="F19" i="23"/>
  <c r="F44" i="25"/>
  <c r="D19" i="23"/>
  <c r="D44" i="25"/>
  <c r="E44" i="25"/>
  <c r="E19" i="23"/>
  <c r="R18" i="2"/>
  <c r="AJ25" i="3"/>
  <c r="AJ68" i="3"/>
  <c r="AJ81" i="3"/>
  <c r="AJ49" i="3"/>
  <c r="AJ28" i="3"/>
  <c r="AJ60" i="3"/>
  <c r="AJ41" i="3"/>
  <c r="P23" i="2"/>
  <c r="I77" i="25"/>
  <c r="G81" i="25"/>
  <c r="M52" i="33" s="1"/>
  <c r="H81" i="25"/>
  <c r="N52" i="33" s="1"/>
  <c r="AJ73" i="3"/>
  <c r="AJ65" i="3"/>
  <c r="AJ57" i="3"/>
  <c r="AJ52" i="3"/>
  <c r="AJ44" i="3"/>
  <c r="AJ36" i="3"/>
  <c r="AJ20" i="3"/>
  <c r="S313" i="3"/>
  <c r="C29" i="33" s="1"/>
  <c r="E16" i="1"/>
  <c r="E16" i="32"/>
  <c r="E63" i="18"/>
  <c r="AJ17" i="3"/>
  <c r="H16" i="32"/>
  <c r="AH313" i="3"/>
  <c r="F29" i="33" s="1"/>
  <c r="H16" i="1"/>
  <c r="H63" i="18"/>
  <c r="F16" i="32"/>
  <c r="F16" i="1"/>
  <c r="X313" i="3"/>
  <c r="D29" i="33" s="1"/>
  <c r="F63" i="18"/>
  <c r="G16" i="1"/>
  <c r="G16" i="32"/>
  <c r="AC313" i="3"/>
  <c r="E29" i="33" s="1"/>
  <c r="N313" i="3"/>
  <c r="B29" i="33" s="1"/>
  <c r="D16" i="1"/>
  <c r="D16" i="32"/>
  <c r="H65" i="18"/>
  <c r="F65" i="18"/>
  <c r="E65" i="18"/>
  <c r="H69" i="18"/>
  <c r="E69" i="18"/>
  <c r="F69" i="18"/>
  <c r="F67" i="18"/>
  <c r="E67" i="18"/>
  <c r="H66" i="18"/>
  <c r="E66" i="18"/>
  <c r="F66" i="18"/>
  <c r="H68" i="18"/>
  <c r="F68" i="18"/>
  <c r="E68" i="18"/>
  <c r="D64" i="18"/>
  <c r="E64" i="18"/>
  <c r="F64" i="18"/>
  <c r="Q80" i="25"/>
  <c r="Q72" i="25"/>
  <c r="L81" i="25"/>
  <c r="J53" i="33" s="1"/>
  <c r="N81" i="25"/>
  <c r="L53" i="33" s="1"/>
  <c r="Q78" i="25"/>
  <c r="Q75" i="25"/>
  <c r="Q79" i="25"/>
  <c r="Q76" i="25"/>
  <c r="P81" i="25"/>
  <c r="N53" i="33" s="1"/>
  <c r="O81" i="25"/>
  <c r="M53" i="33" s="1"/>
  <c r="M81" i="25"/>
  <c r="K53" i="33" s="1"/>
  <c r="Q77" i="25"/>
  <c r="Q74" i="25"/>
  <c r="Q73" i="25"/>
  <c r="I72" i="25"/>
  <c r="D81" i="25"/>
  <c r="J52" i="33" s="1"/>
  <c r="F81" i="25"/>
  <c r="L52" i="33" s="1"/>
  <c r="I76" i="25"/>
  <c r="I74" i="25"/>
  <c r="E81" i="25"/>
  <c r="K52" i="33" s="1"/>
  <c r="I79" i="25"/>
  <c r="I78" i="25"/>
  <c r="I75" i="25"/>
  <c r="I80" i="25"/>
  <c r="I73" i="25"/>
  <c r="M94" i="25"/>
  <c r="M87" i="25"/>
  <c r="N94" i="25"/>
  <c r="P93" i="25"/>
  <c r="P92" i="25"/>
  <c r="L86" i="25"/>
  <c r="N91" i="25"/>
  <c r="P87" i="25"/>
  <c r="L91" i="25"/>
  <c r="L93" i="25"/>
  <c r="M90" i="25"/>
  <c r="L87" i="25"/>
  <c r="N93" i="25"/>
  <c r="P90" i="25"/>
  <c r="L90" i="25"/>
  <c r="O86" i="25"/>
  <c r="L94" i="25"/>
  <c r="O88" i="25"/>
  <c r="O91" i="25"/>
  <c r="O93" i="25"/>
  <c r="P89" i="25"/>
  <c r="M89" i="25"/>
  <c r="P88" i="25"/>
  <c r="O89" i="25"/>
  <c r="P86" i="25"/>
  <c r="L88" i="25"/>
  <c r="O94" i="25"/>
  <c r="N92" i="25"/>
  <c r="N86" i="25"/>
  <c r="P91" i="25"/>
  <c r="M88" i="25"/>
  <c r="N90" i="25"/>
  <c r="I55" i="33"/>
  <c r="M91" i="25"/>
  <c r="L92" i="25"/>
  <c r="N87" i="25"/>
  <c r="N88" i="25"/>
  <c r="N89" i="25"/>
  <c r="O90" i="25"/>
  <c r="O92" i="25"/>
  <c r="M92" i="25"/>
  <c r="L89" i="25"/>
  <c r="M93" i="25"/>
  <c r="M86" i="25"/>
  <c r="P94" i="25"/>
  <c r="D88" i="25"/>
  <c r="F90" i="25"/>
  <c r="E87" i="25"/>
  <c r="E86" i="25"/>
  <c r="H89" i="25"/>
  <c r="E94" i="25"/>
  <c r="D94" i="25"/>
  <c r="F94" i="25"/>
  <c r="F92" i="25"/>
  <c r="D90" i="25"/>
  <c r="E93" i="25"/>
  <c r="E90" i="25"/>
  <c r="D91" i="25"/>
  <c r="E91" i="25"/>
  <c r="D92" i="25"/>
  <c r="H91" i="25"/>
  <c r="D87" i="25"/>
  <c r="D86" i="25"/>
  <c r="E88" i="25"/>
  <c r="D93" i="25"/>
  <c r="G93" i="25"/>
  <c r="F93" i="25"/>
  <c r="H88" i="25"/>
  <c r="G88" i="25"/>
  <c r="G91" i="25"/>
  <c r="G92" i="25"/>
  <c r="H87" i="25"/>
  <c r="H92" i="25"/>
  <c r="G94" i="25"/>
  <c r="H93" i="25"/>
  <c r="F91" i="25"/>
  <c r="F89" i="25"/>
  <c r="D89" i="25"/>
  <c r="F88" i="25"/>
  <c r="G90" i="25"/>
  <c r="F87" i="25"/>
  <c r="H94" i="25"/>
  <c r="H86" i="25"/>
  <c r="G86" i="25"/>
  <c r="G89" i="25"/>
  <c r="F86" i="25"/>
  <c r="E89" i="25"/>
  <c r="I54" i="33"/>
  <c r="E92" i="25"/>
  <c r="H90" i="25"/>
  <c r="K97" i="25"/>
  <c r="A106" i="25"/>
  <c r="C97" i="25"/>
  <c r="K50" i="33"/>
  <c r="L50" i="33"/>
  <c r="M50" i="33"/>
  <c r="J50" i="33"/>
  <c r="I67" i="25"/>
  <c r="Q67" i="25"/>
  <c r="O51" i="33" s="1"/>
  <c r="Q51" i="33" s="1"/>
  <c r="F13" i="33"/>
  <c r="E13" i="33"/>
  <c r="E24" i="1" l="1"/>
  <c r="H64" i="18"/>
  <c r="I17" i="32"/>
  <c r="H67" i="18"/>
  <c r="H63" i="34"/>
  <c r="D63" i="18"/>
  <c r="Q24" i="25"/>
  <c r="I25" i="1"/>
  <c r="F24" i="1"/>
  <c r="I25" i="32"/>
  <c r="G23" i="32"/>
  <c r="D63" i="34"/>
  <c r="H64" i="34"/>
  <c r="U71" i="4"/>
  <c r="C15" i="33" s="1"/>
  <c r="G63" i="18"/>
  <c r="F63" i="34"/>
  <c r="L62" i="10"/>
  <c r="G63" i="34"/>
  <c r="E63" i="34"/>
  <c r="D64" i="34"/>
  <c r="T23" i="10"/>
  <c r="G64" i="34"/>
  <c r="G64" i="18"/>
  <c r="F23" i="32"/>
  <c r="I17" i="1"/>
  <c r="D66" i="18"/>
  <c r="D69" i="18"/>
  <c r="D68" i="18"/>
  <c r="D65" i="18"/>
  <c r="D67" i="18"/>
  <c r="E23" i="1"/>
  <c r="E15" i="1" s="1"/>
  <c r="E27" i="1" s="1"/>
  <c r="G69" i="18"/>
  <c r="G68" i="34"/>
  <c r="G69" i="34"/>
  <c r="G65" i="18"/>
  <c r="G68" i="18"/>
  <c r="G66" i="34"/>
  <c r="G65" i="34"/>
  <c r="G67" i="34"/>
  <c r="N62" i="10"/>
  <c r="G67" i="18"/>
  <c r="G66" i="18"/>
  <c r="I66" i="18" s="1"/>
  <c r="G101" i="25"/>
  <c r="O101" i="25"/>
  <c r="M25" i="25"/>
  <c r="K45" i="33" s="1"/>
  <c r="Q23" i="25"/>
  <c r="H67" i="34"/>
  <c r="H65" i="34"/>
  <c r="G23" i="1"/>
  <c r="P62" i="10"/>
  <c r="D66" i="34"/>
  <c r="F66" i="34"/>
  <c r="F65" i="34"/>
  <c r="E68" i="34"/>
  <c r="D65" i="34"/>
  <c r="F69" i="34"/>
  <c r="H69" i="34"/>
  <c r="D67" i="34"/>
  <c r="D23" i="32"/>
  <c r="E23" i="32"/>
  <c r="E15" i="32" s="1"/>
  <c r="H68" i="34"/>
  <c r="E65" i="34"/>
  <c r="D69" i="34"/>
  <c r="E67" i="34"/>
  <c r="E66" i="34"/>
  <c r="E69" i="34"/>
  <c r="H66" i="34"/>
  <c r="D68" i="34"/>
  <c r="F67" i="34"/>
  <c r="F68" i="34"/>
  <c r="I31" i="34"/>
  <c r="I25" i="34"/>
  <c r="I32" i="34"/>
  <c r="I26" i="34"/>
  <c r="F35" i="34"/>
  <c r="I17" i="34"/>
  <c r="D35" i="34"/>
  <c r="D46" i="34" s="1"/>
  <c r="I21" i="34"/>
  <c r="I34" i="34"/>
  <c r="I29" i="34"/>
  <c r="I24" i="34"/>
  <c r="I22" i="34"/>
  <c r="E35" i="34"/>
  <c r="I28" i="34"/>
  <c r="I18" i="34"/>
  <c r="H35" i="34"/>
  <c r="I27" i="34"/>
  <c r="I19" i="34"/>
  <c r="I30" i="34"/>
  <c r="I33" i="34"/>
  <c r="I20" i="34"/>
  <c r="I23" i="34"/>
  <c r="G35" i="34"/>
  <c r="F23" i="1"/>
  <c r="F15" i="1" s="1"/>
  <c r="F27" i="1" s="1"/>
  <c r="H23" i="32"/>
  <c r="H15" i="32" s="1"/>
  <c r="J62" i="10"/>
  <c r="H23" i="1"/>
  <c r="H15" i="1" s="1"/>
  <c r="H27" i="1" s="1"/>
  <c r="T22" i="10"/>
  <c r="T62" i="10" s="1"/>
  <c r="I21" i="33" s="1"/>
  <c r="L25" i="25"/>
  <c r="J45" i="33" s="1"/>
  <c r="F39" i="25"/>
  <c r="L46" i="33" s="1"/>
  <c r="Q17" i="25"/>
  <c r="H39" i="25"/>
  <c r="N46" i="33" s="1"/>
  <c r="N25" i="25"/>
  <c r="L45" i="33" s="1"/>
  <c r="I37" i="25"/>
  <c r="M39" i="25"/>
  <c r="K47" i="33" s="1"/>
  <c r="Q22" i="25"/>
  <c r="N39" i="25"/>
  <c r="L47" i="33" s="1"/>
  <c r="O39" i="25"/>
  <c r="M47" i="33" s="1"/>
  <c r="Q35" i="25"/>
  <c r="I18" i="1"/>
  <c r="O25" i="25"/>
  <c r="M45" i="33" s="1"/>
  <c r="G53" i="25"/>
  <c r="M48" i="33" s="1"/>
  <c r="T62" i="30"/>
  <c r="H20" i="33" s="1"/>
  <c r="G15" i="1"/>
  <c r="G27" i="1" s="1"/>
  <c r="E53" i="25"/>
  <c r="K48" i="33" s="1"/>
  <c r="T62" i="13"/>
  <c r="G19" i="33" s="1"/>
  <c r="I22" i="32"/>
  <c r="I21" i="1"/>
  <c r="I22" i="1"/>
  <c r="I21" i="32"/>
  <c r="P39" i="25"/>
  <c r="N47" i="33" s="1"/>
  <c r="P25" i="25"/>
  <c r="N45" i="33" s="1"/>
  <c r="H53" i="25"/>
  <c r="N48" i="33" s="1"/>
  <c r="I49" i="25"/>
  <c r="I24" i="25"/>
  <c r="I25" i="25" s="1"/>
  <c r="O44" i="33" s="1"/>
  <c r="I50" i="25"/>
  <c r="L39" i="25"/>
  <c r="J47" i="33" s="1"/>
  <c r="I20" i="23"/>
  <c r="G49" i="33" s="1"/>
  <c r="Q36" i="25"/>
  <c r="AD63" i="11"/>
  <c r="I15" i="23"/>
  <c r="G44" i="33" s="1"/>
  <c r="F53" i="25"/>
  <c r="L48" i="33" s="1"/>
  <c r="I18" i="32"/>
  <c r="T83" i="12"/>
  <c r="D16" i="33" s="1"/>
  <c r="F24" i="33"/>
  <c r="AF63" i="11"/>
  <c r="J22" i="33" s="1"/>
  <c r="P53" i="25"/>
  <c r="N49" i="33" s="1"/>
  <c r="I26" i="32"/>
  <c r="I24" i="32" s="1"/>
  <c r="E24" i="33"/>
  <c r="Q53" i="25"/>
  <c r="O49" i="33" s="1"/>
  <c r="I26" i="1"/>
  <c r="I24" i="1" s="1"/>
  <c r="I16" i="29"/>
  <c r="Q30" i="25"/>
  <c r="I18" i="23"/>
  <c r="G47" i="33" s="1"/>
  <c r="I15" i="29"/>
  <c r="E18" i="29"/>
  <c r="E22" i="29" s="1"/>
  <c r="D18" i="29"/>
  <c r="D22" i="29" s="1"/>
  <c r="I14" i="29"/>
  <c r="G18" i="29"/>
  <c r="G22" i="29" s="1"/>
  <c r="F18" i="29"/>
  <c r="F22" i="29" s="1"/>
  <c r="H18" i="29"/>
  <c r="I16" i="23"/>
  <c r="G45" i="33" s="1"/>
  <c r="Q16" i="25"/>
  <c r="B46" i="33"/>
  <c r="I17" i="23"/>
  <c r="G46" i="33" s="1"/>
  <c r="I30" i="25"/>
  <c r="D39" i="25"/>
  <c r="J46" i="33" s="1"/>
  <c r="I44" i="25"/>
  <c r="D53" i="25"/>
  <c r="J48" i="33" s="1"/>
  <c r="B48" i="33"/>
  <c r="I19" i="23"/>
  <c r="D35" i="23"/>
  <c r="D43" i="23" s="1"/>
  <c r="D48" i="33"/>
  <c r="F35" i="23"/>
  <c r="F43" i="23" s="1"/>
  <c r="F48" i="33"/>
  <c r="H35" i="23"/>
  <c r="C48" i="33"/>
  <c r="E35" i="23"/>
  <c r="E43" i="23" s="1"/>
  <c r="E48" i="33"/>
  <c r="G35" i="23"/>
  <c r="G43" i="23" s="1"/>
  <c r="R19" i="2"/>
  <c r="G29" i="33"/>
  <c r="AJ313" i="3"/>
  <c r="B14" i="33" s="1"/>
  <c r="P24" i="2"/>
  <c r="Q89" i="25"/>
  <c r="M95" i="25"/>
  <c r="K55" i="33" s="1"/>
  <c r="F95" i="25"/>
  <c r="L54" i="33" s="1"/>
  <c r="O50" i="33"/>
  <c r="Q50" i="33" s="1"/>
  <c r="E102" i="25"/>
  <c r="G103" i="25"/>
  <c r="F107" i="25"/>
  <c r="E107" i="25"/>
  <c r="G108" i="25"/>
  <c r="D101" i="25"/>
  <c r="G105" i="25"/>
  <c r="D108" i="25"/>
  <c r="H104" i="25"/>
  <c r="F105" i="25"/>
  <c r="H106" i="25"/>
  <c r="F101" i="25"/>
  <c r="F106" i="25"/>
  <c r="D107" i="25"/>
  <c r="D100" i="25"/>
  <c r="H103" i="25"/>
  <c r="G106" i="25"/>
  <c r="E101" i="25"/>
  <c r="F108" i="25"/>
  <c r="H105" i="25"/>
  <c r="I56" i="33"/>
  <c r="D102" i="25"/>
  <c r="H107" i="25"/>
  <c r="D105" i="25"/>
  <c r="H102" i="25"/>
  <c r="E103" i="25"/>
  <c r="E105" i="25"/>
  <c r="F103" i="25"/>
  <c r="F102" i="25"/>
  <c r="E100" i="25"/>
  <c r="D106" i="25"/>
  <c r="G104" i="25"/>
  <c r="F104" i="25"/>
  <c r="G107" i="25"/>
  <c r="E104" i="25"/>
  <c r="G102" i="25"/>
  <c r="H100" i="25"/>
  <c r="F100" i="25"/>
  <c r="G100" i="25"/>
  <c r="E106" i="25"/>
  <c r="H101" i="25"/>
  <c r="H108" i="25"/>
  <c r="D103" i="25"/>
  <c r="D104" i="25"/>
  <c r="E108" i="25"/>
  <c r="C111" i="25"/>
  <c r="A119" i="25"/>
  <c r="K111" i="25"/>
  <c r="L103" i="25"/>
  <c r="N103" i="25"/>
  <c r="N106" i="25"/>
  <c r="N101" i="25"/>
  <c r="M102" i="25"/>
  <c r="P101" i="25"/>
  <c r="O105" i="25"/>
  <c r="M106" i="25"/>
  <c r="O106" i="25"/>
  <c r="N105" i="25"/>
  <c r="M108" i="25"/>
  <c r="P107" i="25"/>
  <c r="M100" i="25"/>
  <c r="O104" i="25"/>
  <c r="O108" i="25"/>
  <c r="L102" i="25"/>
  <c r="L100" i="25"/>
  <c r="P102" i="25"/>
  <c r="O103" i="25"/>
  <c r="O100" i="25"/>
  <c r="N108" i="25"/>
  <c r="L107" i="25"/>
  <c r="M107" i="25"/>
  <c r="N100" i="25"/>
  <c r="L108" i="25"/>
  <c r="P100" i="25"/>
  <c r="L104" i="25"/>
  <c r="P105" i="25"/>
  <c r="N102" i="25"/>
  <c r="P104" i="25"/>
  <c r="P106" i="25"/>
  <c r="P108" i="25"/>
  <c r="O102" i="25"/>
  <c r="M104" i="25"/>
  <c r="M101" i="25"/>
  <c r="I57" i="33"/>
  <c r="N107" i="25"/>
  <c r="M103" i="25"/>
  <c r="L106" i="25"/>
  <c r="L105" i="25"/>
  <c r="L101" i="25"/>
  <c r="O107" i="25"/>
  <c r="P103" i="25"/>
  <c r="N104" i="25"/>
  <c r="M105" i="25"/>
  <c r="G95" i="25"/>
  <c r="H95" i="25"/>
  <c r="I89" i="25"/>
  <c r="I93" i="25"/>
  <c r="D95" i="25"/>
  <c r="I86" i="25"/>
  <c r="I87" i="25"/>
  <c r="I92" i="25"/>
  <c r="I91" i="25"/>
  <c r="I90" i="25"/>
  <c r="I94" i="25"/>
  <c r="E95" i="25"/>
  <c r="I88" i="25"/>
  <c r="Q92" i="25"/>
  <c r="N95" i="25"/>
  <c r="Q88" i="25"/>
  <c r="P95" i="25"/>
  <c r="N55" i="33" s="1"/>
  <c r="Q94" i="25"/>
  <c r="O95" i="25"/>
  <c r="M55" i="33" s="1"/>
  <c r="Q90" i="25"/>
  <c r="Q87" i="25"/>
  <c r="Q93" i="25"/>
  <c r="Q91" i="25"/>
  <c r="L95" i="25"/>
  <c r="J55" i="33" s="1"/>
  <c r="Q86" i="25"/>
  <c r="I81" i="25"/>
  <c r="Q81" i="25"/>
  <c r="O53" i="33" s="1"/>
  <c r="Q53" i="33" s="1"/>
  <c r="I16" i="32"/>
  <c r="D15" i="32"/>
  <c r="I16" i="1"/>
  <c r="D15" i="1"/>
  <c r="G15" i="32"/>
  <c r="F70" i="18"/>
  <c r="F74" i="18" s="1"/>
  <c r="F15" i="32"/>
  <c r="E70" i="18"/>
  <c r="E74" i="18" s="1"/>
  <c r="D9" i="33"/>
  <c r="J13" i="33"/>
  <c r="C9" i="33"/>
  <c r="D13" i="33"/>
  <c r="H13" i="33"/>
  <c r="C3" i="33"/>
  <c r="F9" i="33"/>
  <c r="E9" i="33"/>
  <c r="F3" i="33"/>
  <c r="C13" i="33"/>
  <c r="E3" i="33"/>
  <c r="D3" i="33"/>
  <c r="G13" i="33"/>
  <c r="B9" i="33"/>
  <c r="H70" i="18" l="1"/>
  <c r="H74" i="18" s="1"/>
  <c r="I69" i="18"/>
  <c r="I64" i="18"/>
  <c r="I63" i="18"/>
  <c r="I65" i="18"/>
  <c r="I23" i="32"/>
  <c r="I63" i="34"/>
  <c r="I68" i="18"/>
  <c r="I64" i="34"/>
  <c r="D70" i="18"/>
  <c r="D74" i="18" s="1"/>
  <c r="I67" i="18"/>
  <c r="G115" i="25"/>
  <c r="O115" i="25"/>
  <c r="E47" i="34"/>
  <c r="G57" i="34"/>
  <c r="H54" i="34"/>
  <c r="F52" i="34"/>
  <c r="G49" i="34"/>
  <c r="H46" i="34"/>
  <c r="F44" i="34"/>
  <c r="G41" i="34"/>
  <c r="G52" i="34"/>
  <c r="G44" i="34"/>
  <c r="F57" i="34"/>
  <c r="G54" i="34"/>
  <c r="H51" i="34"/>
  <c r="F49" i="34"/>
  <c r="G46" i="34"/>
  <c r="H43" i="34"/>
  <c r="F41" i="34"/>
  <c r="F55" i="34"/>
  <c r="H41" i="34"/>
  <c r="H56" i="34"/>
  <c r="F54" i="34"/>
  <c r="G51" i="34"/>
  <c r="H48" i="34"/>
  <c r="F46" i="34"/>
  <c r="G43" i="34"/>
  <c r="H40" i="34"/>
  <c r="G53" i="34"/>
  <c r="H50" i="34"/>
  <c r="G45" i="34"/>
  <c r="F40" i="34"/>
  <c r="H55" i="34"/>
  <c r="H47" i="34"/>
  <c r="G42" i="34"/>
  <c r="F58" i="34"/>
  <c r="F50" i="34"/>
  <c r="F42" i="34"/>
  <c r="H49" i="34"/>
  <c r="G56" i="34"/>
  <c r="H53" i="34"/>
  <c r="F51" i="34"/>
  <c r="G48" i="34"/>
  <c r="H45" i="34"/>
  <c r="F43" i="34"/>
  <c r="G40" i="34"/>
  <c r="F56" i="34"/>
  <c r="F48" i="34"/>
  <c r="H42" i="34"/>
  <c r="G58" i="34"/>
  <c r="F53" i="34"/>
  <c r="G50" i="34"/>
  <c r="F45" i="34"/>
  <c r="H39" i="34"/>
  <c r="G55" i="34"/>
  <c r="H52" i="34"/>
  <c r="G47" i="34"/>
  <c r="H44" i="34"/>
  <c r="G39" i="34"/>
  <c r="H57" i="34"/>
  <c r="F47" i="34"/>
  <c r="F39" i="34"/>
  <c r="H58" i="34"/>
  <c r="G70" i="18"/>
  <c r="G74" i="18" s="1"/>
  <c r="E70" i="34"/>
  <c r="E78" i="34" s="1"/>
  <c r="I68" i="34"/>
  <c r="H70" i="34"/>
  <c r="H79" i="34" s="1"/>
  <c r="F70" i="34"/>
  <c r="F77" i="34" s="1"/>
  <c r="G70" i="34"/>
  <c r="G75" i="34" s="1"/>
  <c r="D70" i="34"/>
  <c r="D79" i="34" s="1"/>
  <c r="I69" i="34"/>
  <c r="I67" i="34"/>
  <c r="I66" i="34"/>
  <c r="I65" i="34"/>
  <c r="D47" i="34"/>
  <c r="D42" i="34"/>
  <c r="D53" i="34"/>
  <c r="D44" i="34"/>
  <c r="D52" i="34"/>
  <c r="E50" i="34"/>
  <c r="E54" i="34"/>
  <c r="E41" i="34"/>
  <c r="E46" i="34"/>
  <c r="E43" i="34"/>
  <c r="E44" i="34"/>
  <c r="E52" i="34"/>
  <c r="E48" i="34"/>
  <c r="E55" i="34"/>
  <c r="E53" i="34"/>
  <c r="E49" i="34"/>
  <c r="E45" i="34"/>
  <c r="E42" i="34"/>
  <c r="D48" i="34"/>
  <c r="D49" i="34"/>
  <c r="D45" i="34"/>
  <c r="D51" i="34"/>
  <c r="E58" i="34"/>
  <c r="E40" i="34"/>
  <c r="E39" i="34"/>
  <c r="E56" i="34"/>
  <c r="E57" i="34"/>
  <c r="E51" i="34"/>
  <c r="D57" i="34"/>
  <c r="D40" i="34"/>
  <c r="D39" i="34"/>
  <c r="D43" i="34"/>
  <c r="D41" i="34"/>
  <c r="D55" i="34"/>
  <c r="D54" i="34"/>
  <c r="D58" i="34"/>
  <c r="I35" i="34"/>
  <c r="I48" i="34" s="1"/>
  <c r="D50" i="34"/>
  <c r="D56" i="34"/>
  <c r="I23" i="1"/>
  <c r="I39" i="25"/>
  <c r="O46" i="33" s="1"/>
  <c r="Q46" i="33" s="1"/>
  <c r="Q25" i="25"/>
  <c r="O45" i="33" s="1"/>
  <c r="Q45" i="33" s="1"/>
  <c r="H24" i="33"/>
  <c r="G24" i="33"/>
  <c r="I53" i="25"/>
  <c r="O48" i="33" s="1"/>
  <c r="Q49" i="33"/>
  <c r="Q39" i="25"/>
  <c r="O47" i="33" s="1"/>
  <c r="Q47" i="33" s="1"/>
  <c r="Q44" i="33"/>
  <c r="D24" i="33"/>
  <c r="J24" i="33"/>
  <c r="Q55" i="25"/>
  <c r="H22" i="29"/>
  <c r="H25" i="29"/>
  <c r="F30" i="33"/>
  <c r="H24" i="29"/>
  <c r="H23" i="29"/>
  <c r="F23" i="29"/>
  <c r="D30" i="33"/>
  <c r="F25" i="29"/>
  <c r="F24" i="29"/>
  <c r="E30" i="33"/>
  <c r="G25" i="29"/>
  <c r="G24" i="29"/>
  <c r="G23" i="29"/>
  <c r="I18" i="29"/>
  <c r="I22" i="29" s="1"/>
  <c r="D24" i="29"/>
  <c r="D25" i="29"/>
  <c r="D23" i="29"/>
  <c r="E23" i="29"/>
  <c r="E25" i="29"/>
  <c r="E24" i="29"/>
  <c r="E54" i="23"/>
  <c r="E48" i="23"/>
  <c r="E56" i="23"/>
  <c r="E53" i="23"/>
  <c r="E45" i="23"/>
  <c r="E57" i="23"/>
  <c r="E41" i="23"/>
  <c r="E47" i="23"/>
  <c r="E50" i="23"/>
  <c r="E39" i="23"/>
  <c r="E40" i="23"/>
  <c r="E49" i="23"/>
  <c r="E58" i="23"/>
  <c r="E51" i="23"/>
  <c r="E44" i="23"/>
  <c r="E46" i="23"/>
  <c r="E55" i="23"/>
  <c r="E52" i="23"/>
  <c r="E42" i="23"/>
  <c r="D56" i="23"/>
  <c r="D52" i="23"/>
  <c r="D48" i="23"/>
  <c r="D46" i="23"/>
  <c r="D42" i="23"/>
  <c r="D39" i="23"/>
  <c r="D49" i="23"/>
  <c r="D40" i="23"/>
  <c r="D53" i="23"/>
  <c r="D44" i="23"/>
  <c r="D45" i="23"/>
  <c r="D58" i="23"/>
  <c r="D51" i="23"/>
  <c r="D50" i="23"/>
  <c r="D41" i="23"/>
  <c r="D54" i="23"/>
  <c r="D55" i="23"/>
  <c r="D57" i="23"/>
  <c r="D47" i="23"/>
  <c r="G48" i="33"/>
  <c r="I35" i="23"/>
  <c r="H58" i="23"/>
  <c r="H53" i="23"/>
  <c r="H40" i="23"/>
  <c r="H49" i="23"/>
  <c r="H57" i="23"/>
  <c r="H48" i="23"/>
  <c r="H56" i="23"/>
  <c r="H46" i="23"/>
  <c r="H39" i="23"/>
  <c r="H47" i="23"/>
  <c r="H41" i="23"/>
  <c r="H51" i="23"/>
  <c r="H42" i="23"/>
  <c r="H55" i="23"/>
  <c r="H54" i="23"/>
  <c r="H52" i="23"/>
  <c r="H44" i="23"/>
  <c r="H45" i="23"/>
  <c r="H50" i="23"/>
  <c r="G42" i="23"/>
  <c r="G47" i="23"/>
  <c r="G54" i="23"/>
  <c r="G57" i="23"/>
  <c r="G40" i="23"/>
  <c r="G48" i="23"/>
  <c r="G46" i="23"/>
  <c r="G56" i="23"/>
  <c r="G50" i="23"/>
  <c r="G51" i="23"/>
  <c r="G55" i="23"/>
  <c r="G49" i="23"/>
  <c r="G53" i="23"/>
  <c r="G44" i="23"/>
  <c r="G58" i="23"/>
  <c r="G41" i="23"/>
  <c r="G45" i="23"/>
  <c r="G52" i="23"/>
  <c r="G39" i="23"/>
  <c r="F52" i="23"/>
  <c r="F53" i="23"/>
  <c r="F45" i="23"/>
  <c r="F57" i="23"/>
  <c r="F50" i="23"/>
  <c r="F46" i="23"/>
  <c r="F40" i="23"/>
  <c r="F48" i="23"/>
  <c r="F55" i="23"/>
  <c r="F54" i="23"/>
  <c r="F56" i="23"/>
  <c r="F44" i="23"/>
  <c r="F47" i="23"/>
  <c r="F58" i="23"/>
  <c r="F41" i="23"/>
  <c r="F42" i="23"/>
  <c r="F51" i="23"/>
  <c r="F39" i="23"/>
  <c r="F49" i="23"/>
  <c r="H43" i="23"/>
  <c r="R20" i="2"/>
  <c r="P25" i="2"/>
  <c r="Q106" i="25"/>
  <c r="I103" i="25"/>
  <c r="Q101" i="25"/>
  <c r="C24" i="33"/>
  <c r="Q95" i="25"/>
  <c r="O55" i="33" s="1"/>
  <c r="Q55" i="33" s="1"/>
  <c r="G109" i="25"/>
  <c r="M56" i="33" s="1"/>
  <c r="F109" i="25"/>
  <c r="L56" i="33" s="1"/>
  <c r="I104" i="25"/>
  <c r="E27" i="32"/>
  <c r="E32" i="32" s="1"/>
  <c r="C41" i="33"/>
  <c r="E75" i="18"/>
  <c r="E79" i="18"/>
  <c r="E77" i="18"/>
  <c r="E78" i="18"/>
  <c r="E80" i="18"/>
  <c r="E76" i="18"/>
  <c r="H27" i="32"/>
  <c r="H32" i="32" s="1"/>
  <c r="H79" i="18"/>
  <c r="F27" i="32"/>
  <c r="F32" i="32" s="1"/>
  <c r="D41" i="33"/>
  <c r="F75" i="18"/>
  <c r="F79" i="18"/>
  <c r="F77" i="18"/>
  <c r="F78" i="18"/>
  <c r="F80" i="18"/>
  <c r="F76" i="18"/>
  <c r="G27" i="32"/>
  <c r="G32" i="32" s="1"/>
  <c r="D27" i="1"/>
  <c r="I15" i="1"/>
  <c r="I27" i="1" s="1"/>
  <c r="D27" i="32"/>
  <c r="D32" i="32" s="1"/>
  <c r="I15" i="32"/>
  <c r="O52" i="33"/>
  <c r="Q52" i="33" s="1"/>
  <c r="L55" i="33"/>
  <c r="K54" i="33"/>
  <c r="I95" i="25"/>
  <c r="J54" i="33"/>
  <c r="N54" i="33"/>
  <c r="M54" i="33"/>
  <c r="Q105" i="25"/>
  <c r="Q104" i="25"/>
  <c r="P109" i="25"/>
  <c r="N57" i="33" s="1"/>
  <c r="Q108" i="25"/>
  <c r="N109" i="25"/>
  <c r="Q107" i="25"/>
  <c r="O109" i="25"/>
  <c r="L109" i="25"/>
  <c r="J57" i="33" s="1"/>
  <c r="Q100" i="25"/>
  <c r="Q102" i="25"/>
  <c r="M109" i="25"/>
  <c r="K57" i="33" s="1"/>
  <c r="Q103" i="25"/>
  <c r="O121" i="25"/>
  <c r="N121" i="25"/>
  <c r="O116" i="25"/>
  <c r="L116" i="25"/>
  <c r="L122" i="25"/>
  <c r="L115" i="25"/>
  <c r="N114" i="25"/>
  <c r="M120" i="25"/>
  <c r="L114" i="25"/>
  <c r="O117" i="25"/>
  <c r="L118" i="25"/>
  <c r="L121" i="25"/>
  <c r="O122" i="25"/>
  <c r="P114" i="25"/>
  <c r="P120" i="25"/>
  <c r="P118" i="25"/>
  <c r="L117" i="25"/>
  <c r="N115" i="25"/>
  <c r="P119" i="25"/>
  <c r="P122" i="25"/>
  <c r="M118" i="25"/>
  <c r="O114" i="25"/>
  <c r="I59" i="33"/>
  <c r="N118" i="25"/>
  <c r="M119" i="25"/>
  <c r="M121" i="25"/>
  <c r="N116" i="25"/>
  <c r="P117" i="25"/>
  <c r="N120" i="25"/>
  <c r="M115" i="25"/>
  <c r="M122" i="25"/>
  <c r="L120" i="25"/>
  <c r="O120" i="25"/>
  <c r="P115" i="25"/>
  <c r="O118" i="25"/>
  <c r="N119" i="25"/>
  <c r="N122" i="25"/>
  <c r="P116" i="25"/>
  <c r="O119" i="25"/>
  <c r="M114" i="25"/>
  <c r="M116" i="25"/>
  <c r="L119" i="25"/>
  <c r="M117" i="25"/>
  <c r="P121" i="25"/>
  <c r="N117" i="25"/>
  <c r="A138" i="25"/>
  <c r="K125" i="25"/>
  <c r="C125" i="25"/>
  <c r="D114" i="25"/>
  <c r="G122" i="25"/>
  <c r="H117" i="25"/>
  <c r="F118" i="25"/>
  <c r="G118" i="25"/>
  <c r="E120" i="25"/>
  <c r="F122" i="25"/>
  <c r="E118" i="25"/>
  <c r="H120" i="25"/>
  <c r="E115" i="25"/>
  <c r="H114" i="25"/>
  <c r="H116" i="25"/>
  <c r="D119" i="25"/>
  <c r="H119" i="25"/>
  <c r="F120" i="25"/>
  <c r="G117" i="25"/>
  <c r="H118" i="25"/>
  <c r="D117" i="25"/>
  <c r="D121" i="25"/>
  <c r="F119" i="25"/>
  <c r="D120" i="25"/>
  <c r="E114" i="25"/>
  <c r="E117" i="25"/>
  <c r="E116" i="25"/>
  <c r="D122" i="25"/>
  <c r="E119" i="25"/>
  <c r="G120" i="25"/>
  <c r="G121" i="25"/>
  <c r="I58" i="33"/>
  <c r="E122" i="25"/>
  <c r="H122" i="25"/>
  <c r="D115" i="25"/>
  <c r="G114" i="25"/>
  <c r="G116" i="25"/>
  <c r="E121" i="25"/>
  <c r="H121" i="25"/>
  <c r="F121" i="25"/>
  <c r="F117" i="25"/>
  <c r="F114" i="25"/>
  <c r="D118" i="25"/>
  <c r="F115" i="25"/>
  <c r="F116" i="25"/>
  <c r="H115" i="25"/>
  <c r="G119" i="25"/>
  <c r="D116" i="25"/>
  <c r="H109" i="25"/>
  <c r="I106" i="25"/>
  <c r="E109" i="25"/>
  <c r="I105" i="25"/>
  <c r="I102" i="25"/>
  <c r="I100" i="25"/>
  <c r="D109" i="25"/>
  <c r="I107" i="25"/>
  <c r="I108" i="25"/>
  <c r="I101" i="25"/>
  <c r="F5" i="33"/>
  <c r="B3" i="33"/>
  <c r="I13" i="33"/>
  <c r="G9" i="33"/>
  <c r="C5" i="33"/>
  <c r="B5" i="33"/>
  <c r="B13" i="33"/>
  <c r="C30" i="33"/>
  <c r="B30" i="33"/>
  <c r="E5" i="33"/>
  <c r="D5" i="33"/>
  <c r="H77" i="18" l="1"/>
  <c r="F41" i="33"/>
  <c r="H78" i="18"/>
  <c r="H75" i="18"/>
  <c r="H76" i="18"/>
  <c r="H80" i="18"/>
  <c r="D75" i="18"/>
  <c r="D78" i="18"/>
  <c r="I70" i="18"/>
  <c r="G41" i="33" s="1"/>
  <c r="D80" i="18"/>
  <c r="D79" i="18"/>
  <c r="I24" i="33"/>
  <c r="D76" i="18"/>
  <c r="D77" i="18"/>
  <c r="B41" i="33"/>
  <c r="G129" i="25"/>
  <c r="O129" i="25"/>
  <c r="G76" i="18"/>
  <c r="G75" i="18"/>
  <c r="G80" i="18"/>
  <c r="G78" i="18"/>
  <c r="G77" i="18"/>
  <c r="G79" i="18"/>
  <c r="E41" i="33"/>
  <c r="G78" i="34"/>
  <c r="E77" i="34"/>
  <c r="G79" i="34"/>
  <c r="E76" i="34"/>
  <c r="E75" i="34"/>
  <c r="E80" i="34"/>
  <c r="E79" i="34"/>
  <c r="E74" i="34"/>
  <c r="H75" i="34"/>
  <c r="F74" i="34"/>
  <c r="H76" i="34"/>
  <c r="F76" i="34"/>
  <c r="G77" i="34"/>
  <c r="F75" i="34"/>
  <c r="F78" i="34"/>
  <c r="G76" i="34"/>
  <c r="G74" i="34"/>
  <c r="F80" i="34"/>
  <c r="H80" i="34"/>
  <c r="H74" i="34"/>
  <c r="H77" i="34"/>
  <c r="F79" i="34"/>
  <c r="H78" i="34"/>
  <c r="D78" i="34"/>
  <c r="D77" i="34"/>
  <c r="D80" i="34"/>
  <c r="D74" i="34"/>
  <c r="D76" i="34"/>
  <c r="G80" i="34"/>
  <c r="D75" i="34"/>
  <c r="I70" i="34"/>
  <c r="I76" i="34" s="1"/>
  <c r="F59" i="34"/>
  <c r="I41" i="34"/>
  <c r="I53" i="34"/>
  <c r="I45" i="34"/>
  <c r="I54" i="34"/>
  <c r="I55" i="34"/>
  <c r="G59" i="34"/>
  <c r="I51" i="34"/>
  <c r="I44" i="34"/>
  <c r="I43" i="34"/>
  <c r="I52" i="34"/>
  <c r="I49" i="34"/>
  <c r="I56" i="34"/>
  <c r="I57" i="34"/>
  <c r="I42" i="34"/>
  <c r="I50" i="34"/>
  <c r="H59" i="34"/>
  <c r="I46" i="34"/>
  <c r="I47" i="34"/>
  <c r="I58" i="34"/>
  <c r="I39" i="34"/>
  <c r="I40" i="34"/>
  <c r="D59" i="34"/>
  <c r="E59" i="34"/>
  <c r="Q48" i="33"/>
  <c r="G26" i="29"/>
  <c r="I23" i="29"/>
  <c r="D26" i="29"/>
  <c r="E26" i="29"/>
  <c r="I24" i="29"/>
  <c r="G30" i="33"/>
  <c r="I25" i="29"/>
  <c r="F26" i="29"/>
  <c r="H26" i="29"/>
  <c r="G59" i="23"/>
  <c r="I58" i="23"/>
  <c r="I40" i="23"/>
  <c r="I55" i="23"/>
  <c r="I43" i="23"/>
  <c r="I57" i="23"/>
  <c r="I47" i="23"/>
  <c r="I39" i="23"/>
  <c r="I49" i="23"/>
  <c r="I54" i="23"/>
  <c r="I44" i="23"/>
  <c r="I52" i="23"/>
  <c r="I41" i="23"/>
  <c r="I50" i="23"/>
  <c r="I46" i="23"/>
  <c r="I42" i="23"/>
  <c r="I56" i="23"/>
  <c r="I53" i="23"/>
  <c r="I45" i="23"/>
  <c r="I51" i="23"/>
  <c r="I59" i="23"/>
  <c r="I48" i="23"/>
  <c r="E59" i="23"/>
  <c r="F59" i="23"/>
  <c r="H59" i="23"/>
  <c r="D59" i="23"/>
  <c r="R21" i="2"/>
  <c r="P26" i="2"/>
  <c r="Q119" i="25"/>
  <c r="I118" i="25"/>
  <c r="B24" i="33"/>
  <c r="I116" i="25"/>
  <c r="J56" i="33"/>
  <c r="I109" i="25"/>
  <c r="O56" i="33" s="1"/>
  <c r="Q56" i="33" s="1"/>
  <c r="K56" i="33"/>
  <c r="N56" i="33"/>
  <c r="F123" i="25"/>
  <c r="L58" i="33" s="1"/>
  <c r="G123" i="25"/>
  <c r="M58" i="33" s="1"/>
  <c r="I115" i="25"/>
  <c r="I122" i="25"/>
  <c r="E123" i="25"/>
  <c r="I120" i="25"/>
  <c r="I121" i="25"/>
  <c r="I117" i="25"/>
  <c r="I119" i="25"/>
  <c r="H123" i="25"/>
  <c r="I114" i="25"/>
  <c r="D123" i="25"/>
  <c r="E131" i="25"/>
  <c r="E136" i="25"/>
  <c r="E133" i="25"/>
  <c r="D134" i="25"/>
  <c r="F133" i="25"/>
  <c r="F130" i="25"/>
  <c r="G130" i="25"/>
  <c r="H135" i="25"/>
  <c r="F129" i="25"/>
  <c r="I60" i="33"/>
  <c r="G133" i="25"/>
  <c r="H129" i="25"/>
  <c r="D136" i="25"/>
  <c r="D130" i="25"/>
  <c r="D128" i="25"/>
  <c r="E130" i="25"/>
  <c r="H132" i="25"/>
  <c r="H136" i="25"/>
  <c r="F132" i="25"/>
  <c r="G131" i="25"/>
  <c r="E129" i="25"/>
  <c r="E128" i="25"/>
  <c r="G128" i="25"/>
  <c r="E132" i="25"/>
  <c r="H131" i="25"/>
  <c r="D131" i="25"/>
  <c r="F135" i="25"/>
  <c r="F128" i="25"/>
  <c r="F136" i="25"/>
  <c r="H128" i="25"/>
  <c r="G135" i="25"/>
  <c r="D129" i="25"/>
  <c r="G134" i="25"/>
  <c r="F131" i="25"/>
  <c r="G132" i="25"/>
  <c r="H130" i="25"/>
  <c r="E135" i="25"/>
  <c r="H134" i="25"/>
  <c r="D135" i="25"/>
  <c r="F134" i="25"/>
  <c r="E134" i="25"/>
  <c r="H133" i="25"/>
  <c r="D132" i="25"/>
  <c r="D133" i="25"/>
  <c r="G136" i="25"/>
  <c r="N130" i="25"/>
  <c r="N136" i="25"/>
  <c r="L128" i="25"/>
  <c r="P131" i="25"/>
  <c r="O128" i="25"/>
  <c r="L135" i="25"/>
  <c r="M131" i="25"/>
  <c r="P128" i="25"/>
  <c r="P134" i="25"/>
  <c r="P133" i="25"/>
  <c r="L129" i="25"/>
  <c r="M128" i="25"/>
  <c r="P130" i="25"/>
  <c r="N134" i="25"/>
  <c r="I61" i="33"/>
  <c r="M130" i="25"/>
  <c r="O133" i="25"/>
  <c r="N128" i="25"/>
  <c r="N135" i="25"/>
  <c r="M136" i="25"/>
  <c r="M134" i="25"/>
  <c r="N132" i="25"/>
  <c r="L134" i="25"/>
  <c r="O131" i="25"/>
  <c r="M129" i="25"/>
  <c r="L133" i="25"/>
  <c r="L130" i="25"/>
  <c r="O135" i="25"/>
  <c r="L131" i="25"/>
  <c r="L132" i="25"/>
  <c r="M135" i="25"/>
  <c r="N129" i="25"/>
  <c r="P132" i="25"/>
  <c r="M133" i="25"/>
  <c r="O136" i="25"/>
  <c r="L136" i="25"/>
  <c r="M132" i="25"/>
  <c r="O130" i="25"/>
  <c r="P136" i="25"/>
  <c r="P129" i="25"/>
  <c r="N131" i="25"/>
  <c r="O132" i="25"/>
  <c r="O134" i="25"/>
  <c r="N133" i="25"/>
  <c r="P135" i="25"/>
  <c r="K140" i="25"/>
  <c r="O144" i="25" s="1"/>
  <c r="C140" i="25"/>
  <c r="G144" i="25" s="1"/>
  <c r="M123" i="25"/>
  <c r="K59" i="33" s="1"/>
  <c r="Q120" i="25"/>
  <c r="O123" i="25"/>
  <c r="M59" i="33" s="1"/>
  <c r="Q117" i="25"/>
  <c r="P123" i="25"/>
  <c r="N59" i="33" s="1"/>
  <c r="Q121" i="25"/>
  <c r="Q118" i="25"/>
  <c r="L123" i="25"/>
  <c r="J59" i="33" s="1"/>
  <c r="Q114" i="25"/>
  <c r="N123" i="25"/>
  <c r="L59" i="33" s="1"/>
  <c r="Q115" i="25"/>
  <c r="Q122" i="25"/>
  <c r="Q116" i="25"/>
  <c r="Q109" i="25"/>
  <c r="O57" i="33" s="1"/>
  <c r="Q57" i="33" s="1"/>
  <c r="M57" i="33"/>
  <c r="L57" i="33"/>
  <c r="O54" i="33"/>
  <c r="Q54" i="33" s="1"/>
  <c r="I27" i="32"/>
  <c r="I32" i="32" s="1"/>
  <c r="D36" i="32"/>
  <c r="D43" i="32"/>
  <c r="D41" i="32"/>
  <c r="D42" i="32"/>
  <c r="D38" i="32"/>
  <c r="D44" i="32"/>
  <c r="D40" i="32"/>
  <c r="D37" i="32"/>
  <c r="D39" i="32"/>
  <c r="D35" i="32"/>
  <c r="D34" i="32"/>
  <c r="D33" i="32"/>
  <c r="K23" i="33"/>
  <c r="G42" i="32"/>
  <c r="G40" i="32"/>
  <c r="G39" i="32"/>
  <c r="G35" i="32"/>
  <c r="G36" i="32"/>
  <c r="G41" i="32"/>
  <c r="G38" i="32"/>
  <c r="G44" i="32"/>
  <c r="G37" i="32"/>
  <c r="G43" i="32"/>
  <c r="G34" i="32"/>
  <c r="G33" i="32"/>
  <c r="F81" i="18"/>
  <c r="F42" i="32"/>
  <c r="F41" i="32"/>
  <c r="F40" i="32"/>
  <c r="F39" i="32"/>
  <c r="F38" i="32"/>
  <c r="F35" i="32"/>
  <c r="F36" i="32"/>
  <c r="F44" i="32"/>
  <c r="F37" i="32"/>
  <c r="F43" i="32"/>
  <c r="F34" i="32"/>
  <c r="F33" i="32"/>
  <c r="H81" i="18"/>
  <c r="H39" i="32"/>
  <c r="H44" i="32"/>
  <c r="H40" i="32"/>
  <c r="H37" i="32"/>
  <c r="H41" i="32"/>
  <c r="H42" i="32"/>
  <c r="H43" i="32"/>
  <c r="H36" i="32"/>
  <c r="H38" i="32"/>
  <c r="H35" i="32"/>
  <c r="H34" i="32"/>
  <c r="H33" i="32"/>
  <c r="E81" i="18"/>
  <c r="E36" i="32"/>
  <c r="E43" i="32"/>
  <c r="E42" i="32"/>
  <c r="E35" i="32"/>
  <c r="E40" i="32"/>
  <c r="E37" i="32"/>
  <c r="E38" i="32"/>
  <c r="E41" i="32"/>
  <c r="E44" i="32"/>
  <c r="E39" i="32"/>
  <c r="E34" i="32"/>
  <c r="E33" i="32"/>
  <c r="E4" i="33"/>
  <c r="F4" i="33"/>
  <c r="G5" i="33"/>
  <c r="G3" i="33"/>
  <c r="B4" i="33"/>
  <c r="D4" i="33"/>
  <c r="C4" i="33"/>
  <c r="D81" i="18" l="1"/>
  <c r="I75" i="18"/>
  <c r="I78" i="18"/>
  <c r="I79" i="18"/>
  <c r="I80" i="18"/>
  <c r="I77" i="18"/>
  <c r="I76" i="18"/>
  <c r="I74" i="18"/>
  <c r="G81" i="18"/>
  <c r="H81" i="34"/>
  <c r="E81" i="34"/>
  <c r="D81" i="34"/>
  <c r="F81" i="34"/>
  <c r="G81" i="34"/>
  <c r="I79" i="34"/>
  <c r="I78" i="34"/>
  <c r="I77" i="34"/>
  <c r="I75" i="34"/>
  <c r="I74" i="34"/>
  <c r="I80" i="34"/>
  <c r="I59" i="34"/>
  <c r="I26" i="29"/>
  <c r="R22" i="2"/>
  <c r="I129" i="25"/>
  <c r="P27" i="2"/>
  <c r="I133" i="25"/>
  <c r="I135" i="25"/>
  <c r="I123" i="25"/>
  <c r="O58" i="33" s="1"/>
  <c r="Q58" i="33" s="1"/>
  <c r="I132" i="25"/>
  <c r="I43" i="32"/>
  <c r="I40" i="32"/>
  <c r="I39" i="32"/>
  <c r="I44" i="32"/>
  <c r="I38" i="32"/>
  <c r="I41" i="32"/>
  <c r="I42" i="32"/>
  <c r="I36" i="32"/>
  <c r="I37" i="32"/>
  <c r="I35" i="32"/>
  <c r="I34" i="32"/>
  <c r="I33" i="32"/>
  <c r="Q123" i="25"/>
  <c r="D150" i="25"/>
  <c r="H149" i="25"/>
  <c r="G145" i="25"/>
  <c r="E143" i="25"/>
  <c r="G148" i="25"/>
  <c r="I62" i="33"/>
  <c r="F150" i="25"/>
  <c r="G149" i="25"/>
  <c r="F148" i="25"/>
  <c r="H147" i="25"/>
  <c r="H144" i="25"/>
  <c r="F149" i="25"/>
  <c r="E149" i="25"/>
  <c r="E151" i="25"/>
  <c r="F143" i="25"/>
  <c r="G146" i="25"/>
  <c r="D145" i="25"/>
  <c r="H146" i="25"/>
  <c r="G143" i="25"/>
  <c r="D151" i="25"/>
  <c r="H145" i="25"/>
  <c r="E144" i="25"/>
  <c r="E147" i="25"/>
  <c r="H148" i="25"/>
  <c r="F147" i="25"/>
  <c r="H143" i="25"/>
  <c r="G147" i="25"/>
  <c r="D148" i="25"/>
  <c r="D149" i="25"/>
  <c r="D147" i="25"/>
  <c r="H150" i="25"/>
  <c r="D143" i="25"/>
  <c r="E146" i="25"/>
  <c r="E150" i="25"/>
  <c r="E148" i="25"/>
  <c r="D144" i="25"/>
  <c r="E145" i="25"/>
  <c r="F145" i="25"/>
  <c r="F146" i="25"/>
  <c r="D146" i="25"/>
  <c r="G150" i="25"/>
  <c r="G151" i="25"/>
  <c r="H151" i="25"/>
  <c r="F144" i="25"/>
  <c r="F151" i="25"/>
  <c r="M143" i="25"/>
  <c r="L145" i="25"/>
  <c r="N149" i="25"/>
  <c r="N147" i="25"/>
  <c r="N143" i="25"/>
  <c r="L148" i="25"/>
  <c r="P144" i="25"/>
  <c r="M144" i="25"/>
  <c r="M148" i="25"/>
  <c r="M147" i="25"/>
  <c r="O146" i="25"/>
  <c r="P145" i="25"/>
  <c r="I63" i="33"/>
  <c r="O148" i="25"/>
  <c r="L144" i="25"/>
  <c r="M145" i="25"/>
  <c r="N148" i="25"/>
  <c r="N146" i="25"/>
  <c r="P147" i="25"/>
  <c r="O143" i="25"/>
  <c r="N151" i="25"/>
  <c r="L151" i="25"/>
  <c r="M146" i="25"/>
  <c r="N144" i="25"/>
  <c r="M150" i="25"/>
  <c r="P143" i="25"/>
  <c r="L149" i="25"/>
  <c r="N145" i="25"/>
  <c r="O151" i="25"/>
  <c r="O149" i="25"/>
  <c r="P150" i="25"/>
  <c r="L143" i="25"/>
  <c r="L150" i="25"/>
  <c r="L147" i="25"/>
  <c r="O150" i="25"/>
  <c r="O145" i="25"/>
  <c r="O147" i="25"/>
  <c r="N150" i="25"/>
  <c r="P146" i="25"/>
  <c r="P149" i="25"/>
  <c r="P151" i="25"/>
  <c r="L146" i="25"/>
  <c r="P148" i="25"/>
  <c r="M149" i="25"/>
  <c r="M151" i="25"/>
  <c r="Q136" i="25"/>
  <c r="Q132" i="25"/>
  <c r="Q131" i="25"/>
  <c r="Q130" i="25"/>
  <c r="Q133" i="25"/>
  <c r="Q134" i="25"/>
  <c r="N137" i="25"/>
  <c r="L61" i="33" s="1"/>
  <c r="M137" i="25"/>
  <c r="K61" i="33" s="1"/>
  <c r="Q129" i="25"/>
  <c r="P137" i="25"/>
  <c r="N61" i="33" s="1"/>
  <c r="Q135" i="25"/>
  <c r="O137" i="25"/>
  <c r="M61" i="33" s="1"/>
  <c r="L137" i="25"/>
  <c r="J61" i="33" s="1"/>
  <c r="Q128" i="25"/>
  <c r="H137" i="25"/>
  <c r="N60" i="33" s="1"/>
  <c r="F137" i="25"/>
  <c r="I131" i="25"/>
  <c r="G137" i="25"/>
  <c r="E137" i="25"/>
  <c r="K60" i="33" s="1"/>
  <c r="I128" i="25"/>
  <c r="D137" i="25"/>
  <c r="J60" i="33" s="1"/>
  <c r="I130" i="25"/>
  <c r="I136" i="25"/>
  <c r="I134" i="25"/>
  <c r="J58" i="33"/>
  <c r="N58" i="33"/>
  <c r="K58" i="33"/>
  <c r="K13" i="33"/>
  <c r="G4" i="33"/>
  <c r="I81" i="18" l="1"/>
  <c r="I81" i="34"/>
  <c r="R23" i="2"/>
  <c r="P28" i="2"/>
  <c r="P29" i="2" s="1"/>
  <c r="P30" i="2" s="1"/>
  <c r="P31" i="2" s="1"/>
  <c r="P32" i="2" s="1"/>
  <c r="P33" i="2" s="1"/>
  <c r="P34" i="2" s="1"/>
  <c r="P35" i="2" s="1"/>
  <c r="P36" i="2" s="1"/>
  <c r="P37" i="2" s="1"/>
  <c r="P38" i="2" s="1"/>
  <c r="P39" i="2" s="1"/>
  <c r="P40" i="2" s="1"/>
  <c r="P41" i="2" s="1"/>
  <c r="P42" i="2" s="1"/>
  <c r="P43" i="2" s="1"/>
  <c r="P44" i="2" s="1"/>
  <c r="P45" i="2" s="1"/>
  <c r="P46" i="2" s="1"/>
  <c r="P47" i="2" s="1"/>
  <c r="P48" i="2" s="1"/>
  <c r="P49" i="2" s="1"/>
  <c r="P50" i="2" s="1"/>
  <c r="P51" i="2" s="1"/>
  <c r="P52" i="2" s="1"/>
  <c r="P53" i="2" s="1"/>
  <c r="P54" i="2" s="1"/>
  <c r="P55" i="2" s="1"/>
  <c r="P56" i="2" s="1"/>
  <c r="P57" i="2" s="1"/>
  <c r="P58" i="2" s="1"/>
  <c r="P59" i="2" s="1"/>
  <c r="P60" i="2" s="1"/>
  <c r="P61" i="2" s="1"/>
  <c r="P62" i="2" s="1"/>
  <c r="P63" i="2" s="1"/>
  <c r="P64" i="2" s="1"/>
  <c r="P65" i="2" s="1"/>
  <c r="P66" i="2" s="1"/>
  <c r="P67" i="2" s="1"/>
  <c r="P68" i="2" s="1"/>
  <c r="P69" i="2" s="1"/>
  <c r="P70" i="2" s="1"/>
  <c r="P71" i="2" s="1"/>
  <c r="P72" i="2" s="1"/>
  <c r="P73" i="2" s="1"/>
  <c r="P74" i="2" s="1"/>
  <c r="P75" i="2" s="1"/>
  <c r="P76" i="2" s="1"/>
  <c r="P77" i="2" s="1"/>
  <c r="P78" i="2" s="1"/>
  <c r="P79" i="2" s="1"/>
  <c r="P80" i="2" s="1"/>
  <c r="P81" i="2" s="1"/>
  <c r="P82" i="2" s="1"/>
  <c r="P83" i="2" s="1"/>
  <c r="P84" i="2" s="1"/>
  <c r="P85" i="2" s="1"/>
  <c r="P86" i="2" s="1"/>
  <c r="P87" i="2" s="1"/>
  <c r="P88" i="2" s="1"/>
  <c r="P89" i="2" s="1"/>
  <c r="P90" i="2" s="1"/>
  <c r="P91" i="2" s="1"/>
  <c r="P92" i="2" s="1"/>
  <c r="P93" i="2" s="1"/>
  <c r="P94" i="2" s="1"/>
  <c r="P95" i="2" s="1"/>
  <c r="P96" i="2" s="1"/>
  <c r="P97" i="2" s="1"/>
  <c r="P98" i="2" s="1"/>
  <c r="P99" i="2" s="1"/>
  <c r="P100" i="2" s="1"/>
  <c r="P101" i="2" s="1"/>
  <c r="P102" i="2" s="1"/>
  <c r="P103" i="2" s="1"/>
  <c r="P104" i="2" s="1"/>
  <c r="P105" i="2" s="1"/>
  <c r="P106" i="2" s="1"/>
  <c r="P107" i="2" s="1"/>
  <c r="P108" i="2" s="1"/>
  <c r="P109" i="2" s="1"/>
  <c r="P110" i="2" s="1"/>
  <c r="P111" i="2" s="1"/>
  <c r="P112" i="2" s="1"/>
  <c r="P113" i="2" s="1"/>
  <c r="P114" i="2" s="1"/>
  <c r="P115" i="2" s="1"/>
  <c r="P116" i="2" s="1"/>
  <c r="P117" i="2" s="1"/>
  <c r="P118" i="2" s="1"/>
  <c r="P119" i="2" s="1"/>
  <c r="P120" i="2" s="1"/>
  <c r="P121" i="2" s="1"/>
  <c r="P122" i="2" s="1"/>
  <c r="P123" i="2" s="1"/>
  <c r="P124" i="2" s="1"/>
  <c r="P125" i="2" s="1"/>
  <c r="P126" i="2" s="1"/>
  <c r="P127" i="2" s="1"/>
  <c r="P128" i="2" s="1"/>
  <c r="P129" i="2" s="1"/>
  <c r="P130" i="2" s="1"/>
  <c r="P131" i="2" s="1"/>
  <c r="P132" i="2" s="1"/>
  <c r="P133" i="2" s="1"/>
  <c r="P134" i="2" s="1"/>
  <c r="P135" i="2" s="1"/>
  <c r="P136" i="2" s="1"/>
  <c r="P137" i="2" s="1"/>
  <c r="P138" i="2" s="1"/>
  <c r="P139" i="2" s="1"/>
  <c r="P140" i="2" s="1"/>
  <c r="P141" i="2" s="1"/>
  <c r="P142" i="2" s="1"/>
  <c r="P143" i="2" s="1"/>
  <c r="P144" i="2" s="1"/>
  <c r="P145" i="2" s="1"/>
  <c r="P146" i="2" s="1"/>
  <c r="P147" i="2" s="1"/>
  <c r="P148" i="2" s="1"/>
  <c r="P149" i="2" s="1"/>
  <c r="P150" i="2" s="1"/>
  <c r="P151" i="2" s="1"/>
  <c r="P152" i="2" s="1"/>
  <c r="P153" i="2" s="1"/>
  <c r="P154" i="2" s="1"/>
  <c r="P155" i="2" s="1"/>
  <c r="P156" i="2" s="1"/>
  <c r="P157" i="2" s="1"/>
  <c r="P158" i="2" s="1"/>
  <c r="P159" i="2" s="1"/>
  <c r="P160" i="2" s="1"/>
  <c r="P161" i="2" s="1"/>
  <c r="P162" i="2" s="1"/>
  <c r="P163" i="2" s="1"/>
  <c r="P164" i="2" s="1"/>
  <c r="P165" i="2" s="1"/>
  <c r="P166" i="2" s="1"/>
  <c r="P167" i="2" s="1"/>
  <c r="P168" i="2" s="1"/>
  <c r="P169" i="2" s="1"/>
  <c r="P170" i="2" s="1"/>
  <c r="P171" i="2" s="1"/>
  <c r="P172" i="2" s="1"/>
  <c r="P173" i="2" s="1"/>
  <c r="P174" i="2" s="1"/>
  <c r="P175" i="2" s="1"/>
  <c r="P176" i="2" s="1"/>
  <c r="P177" i="2" s="1"/>
  <c r="P178" i="2" s="1"/>
  <c r="P179" i="2" s="1"/>
  <c r="P180" i="2" s="1"/>
  <c r="P181" i="2" s="1"/>
  <c r="P182" i="2" s="1"/>
  <c r="P183" i="2" s="1"/>
  <c r="P184" i="2" s="1"/>
  <c r="P185" i="2" s="1"/>
  <c r="P186" i="2" s="1"/>
  <c r="P187" i="2" s="1"/>
  <c r="P188" i="2" s="1"/>
  <c r="P189" i="2" s="1"/>
  <c r="P190" i="2" s="1"/>
  <c r="P191" i="2" s="1"/>
  <c r="P192" i="2" s="1"/>
  <c r="P193" i="2" s="1"/>
  <c r="P194" i="2" s="1"/>
  <c r="P195" i="2" s="1"/>
  <c r="P196" i="2" s="1"/>
  <c r="P197" i="2" s="1"/>
  <c r="P198" i="2" s="1"/>
  <c r="P199" i="2" s="1"/>
  <c r="P200" i="2" s="1"/>
  <c r="P201" i="2" s="1"/>
  <c r="P202" i="2" s="1"/>
  <c r="P203" i="2" s="1"/>
  <c r="P204" i="2" s="1"/>
  <c r="P205" i="2" s="1"/>
  <c r="P206" i="2" s="1"/>
  <c r="P207" i="2" s="1"/>
  <c r="P208" i="2" s="1"/>
  <c r="P209" i="2" s="1"/>
  <c r="P210" i="2" s="1"/>
  <c r="P211" i="2" s="1"/>
  <c r="P212" i="2" s="1"/>
  <c r="P213" i="2" s="1"/>
  <c r="P214" i="2" s="1"/>
  <c r="P215" i="2" s="1"/>
  <c r="P216" i="2" s="1"/>
  <c r="P217" i="2" s="1"/>
  <c r="P218" i="2" s="1"/>
  <c r="P219" i="2" s="1"/>
  <c r="P220" i="2" s="1"/>
  <c r="P221" i="2" s="1"/>
  <c r="P222" i="2" s="1"/>
  <c r="P223" i="2" s="1"/>
  <c r="P224" i="2" s="1"/>
  <c r="P225" i="2" s="1"/>
  <c r="P226" i="2" s="1"/>
  <c r="P227" i="2" s="1"/>
  <c r="P228" i="2" s="1"/>
  <c r="P229" i="2" s="1"/>
  <c r="P230" i="2" s="1"/>
  <c r="P231" i="2" s="1"/>
  <c r="P232" i="2" s="1"/>
  <c r="P233" i="2" s="1"/>
  <c r="P234" i="2" s="1"/>
  <c r="P235" i="2" s="1"/>
  <c r="P236" i="2" s="1"/>
  <c r="P237" i="2" s="1"/>
  <c r="P238" i="2" s="1"/>
  <c r="P239" i="2" s="1"/>
  <c r="P240" i="2" s="1"/>
  <c r="P241" i="2" s="1"/>
  <c r="P242" i="2" s="1"/>
  <c r="P243" i="2" s="1"/>
  <c r="P244" i="2" s="1"/>
  <c r="P245" i="2" s="1"/>
  <c r="P246" i="2" s="1"/>
  <c r="P247" i="2" s="1"/>
  <c r="P248" i="2" s="1"/>
  <c r="P249" i="2" s="1"/>
  <c r="P250" i="2" s="1"/>
  <c r="P251" i="2" s="1"/>
  <c r="P252" i="2" s="1"/>
  <c r="P253" i="2" s="1"/>
  <c r="P254" i="2" s="1"/>
  <c r="P255" i="2" s="1"/>
  <c r="P256" i="2" s="1"/>
  <c r="P257" i="2" s="1"/>
  <c r="P258" i="2" s="1"/>
  <c r="P259" i="2" s="1"/>
  <c r="P260" i="2" s="1"/>
  <c r="P261" i="2" s="1"/>
  <c r="P262" i="2" s="1"/>
  <c r="P263" i="2" s="1"/>
  <c r="P264" i="2" s="1"/>
  <c r="P265" i="2" s="1"/>
  <c r="P266" i="2" s="1"/>
  <c r="P267" i="2" s="1"/>
  <c r="P268" i="2" s="1"/>
  <c r="P269" i="2" s="1"/>
  <c r="P270" i="2" s="1"/>
  <c r="P271" i="2" s="1"/>
  <c r="P272" i="2" s="1"/>
  <c r="P273" i="2" s="1"/>
  <c r="P274" i="2" s="1"/>
  <c r="P275" i="2" s="1"/>
  <c r="P276" i="2" s="1"/>
  <c r="P277" i="2" s="1"/>
  <c r="P278" i="2" s="1"/>
  <c r="P279" i="2" s="1"/>
  <c r="P280" i="2" s="1"/>
  <c r="P281" i="2" s="1"/>
  <c r="P282" i="2" s="1"/>
  <c r="P283" i="2" s="1"/>
  <c r="P284" i="2" s="1"/>
  <c r="P285" i="2" s="1"/>
  <c r="P286" i="2" s="1"/>
  <c r="P287" i="2" s="1"/>
  <c r="P288" i="2" s="1"/>
  <c r="P289" i="2" s="1"/>
  <c r="P290" i="2" s="1"/>
  <c r="P291" i="2" s="1"/>
  <c r="P292" i="2" s="1"/>
  <c r="P293" i="2" s="1"/>
  <c r="P294" i="2" s="1"/>
  <c r="P295" i="2" s="1"/>
  <c r="P296" i="2" s="1"/>
  <c r="P297" i="2" s="1"/>
  <c r="P298" i="2" s="1"/>
  <c r="P299" i="2" s="1"/>
  <c r="P300" i="2" s="1"/>
  <c r="P301" i="2" s="1"/>
  <c r="P302" i="2" s="1"/>
  <c r="P303" i="2" s="1"/>
  <c r="P304" i="2" s="1"/>
  <c r="P305" i="2" s="1"/>
  <c r="P306" i="2" s="1"/>
  <c r="P307" i="2" s="1"/>
  <c r="P308" i="2" s="1"/>
  <c r="P309" i="2" s="1"/>
  <c r="P310" i="2" s="1"/>
  <c r="C39" i="34" s="1"/>
  <c r="I146" i="25"/>
  <c r="I149" i="25"/>
  <c r="Q146" i="25"/>
  <c r="K24" i="33"/>
  <c r="Q137" i="25"/>
  <c r="O61" i="33" s="1"/>
  <c r="Q61" i="33" s="1"/>
  <c r="I147" i="25"/>
  <c r="I137" i="25"/>
  <c r="O60" i="33" s="1"/>
  <c r="Q60" i="33" s="1"/>
  <c r="M60" i="33"/>
  <c r="L60" i="33"/>
  <c r="Q147" i="25"/>
  <c r="Q150" i="25"/>
  <c r="Q143" i="25"/>
  <c r="L152" i="25"/>
  <c r="J63" i="33" s="1"/>
  <c r="Q149" i="25"/>
  <c r="P152" i="25"/>
  <c r="N63" i="33" s="1"/>
  <c r="Q151" i="25"/>
  <c r="O152" i="25"/>
  <c r="M63" i="33" s="1"/>
  <c r="Q144" i="25"/>
  <c r="Q148" i="25"/>
  <c r="N152" i="25"/>
  <c r="L63" i="33" s="1"/>
  <c r="Q145" i="25"/>
  <c r="M152" i="25"/>
  <c r="K63" i="33" s="1"/>
  <c r="I144" i="25"/>
  <c r="D152" i="25"/>
  <c r="I143" i="25"/>
  <c r="I148" i="25"/>
  <c r="H152" i="25"/>
  <c r="I151" i="25"/>
  <c r="G152" i="25"/>
  <c r="I145" i="25"/>
  <c r="F152" i="25"/>
  <c r="E152" i="25"/>
  <c r="I150" i="25"/>
  <c r="O59" i="33"/>
  <c r="Q59" i="33" s="1"/>
  <c r="C40" i="18" l="1"/>
  <c r="C44" i="34"/>
  <c r="C45" i="34"/>
  <c r="C58" i="34"/>
  <c r="C40" i="34"/>
  <c r="C55" i="34"/>
  <c r="C49" i="34"/>
  <c r="C48" i="34"/>
  <c r="C42" i="34"/>
  <c r="C47" i="34"/>
  <c r="C53" i="34"/>
  <c r="C41" i="34"/>
  <c r="C46" i="34"/>
  <c r="C50" i="34"/>
  <c r="C43" i="34"/>
  <c r="C57" i="34"/>
  <c r="C51" i="34"/>
  <c r="C54" i="34"/>
  <c r="C56" i="34"/>
  <c r="C52" i="34"/>
  <c r="R24" i="2"/>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R54" i="2" s="1"/>
  <c r="R55" i="2" s="1"/>
  <c r="R56" i="2" s="1"/>
  <c r="R57" i="2" s="1"/>
  <c r="R58" i="2" s="1"/>
  <c r="R59" i="2" s="1"/>
  <c r="R60" i="2" s="1"/>
  <c r="R61" i="2" s="1"/>
  <c r="R62" i="2" s="1"/>
  <c r="R63" i="2" s="1"/>
  <c r="R64" i="2" s="1"/>
  <c r="R65" i="2" s="1"/>
  <c r="R66" i="2" s="1"/>
  <c r="R67" i="2" s="1"/>
  <c r="R68" i="2" s="1"/>
  <c r="R69" i="2" s="1"/>
  <c r="R70" i="2" s="1"/>
  <c r="R71" i="2" s="1"/>
  <c r="R72" i="2" s="1"/>
  <c r="R73" i="2" s="1"/>
  <c r="R74" i="2" s="1"/>
  <c r="R75" i="2" s="1"/>
  <c r="R76" i="2" s="1"/>
  <c r="R77" i="2" s="1"/>
  <c r="R78" i="2" s="1"/>
  <c r="R79" i="2" s="1"/>
  <c r="R80" i="2" s="1"/>
  <c r="R81" i="2" s="1"/>
  <c r="R82" i="2" s="1"/>
  <c r="R83" i="2" s="1"/>
  <c r="R84" i="2" s="1"/>
  <c r="R85" i="2" s="1"/>
  <c r="R86" i="2" s="1"/>
  <c r="R87" i="2" s="1"/>
  <c r="R88" i="2" s="1"/>
  <c r="R89" i="2" s="1"/>
  <c r="R90" i="2" s="1"/>
  <c r="R91" i="2" s="1"/>
  <c r="R92" i="2" s="1"/>
  <c r="R93" i="2" s="1"/>
  <c r="R94" i="2" s="1"/>
  <c r="R95" i="2" s="1"/>
  <c r="R96" i="2" s="1"/>
  <c r="R97" i="2" s="1"/>
  <c r="R98" i="2" s="1"/>
  <c r="R99" i="2" s="1"/>
  <c r="R100" i="2" s="1"/>
  <c r="R101" i="2" s="1"/>
  <c r="R102" i="2" s="1"/>
  <c r="R103" i="2" s="1"/>
  <c r="R104" i="2" s="1"/>
  <c r="R105" i="2" s="1"/>
  <c r="R106" i="2" s="1"/>
  <c r="R107" i="2" s="1"/>
  <c r="R108" i="2" s="1"/>
  <c r="R109" i="2" s="1"/>
  <c r="R110" i="2" s="1"/>
  <c r="R111" i="2" s="1"/>
  <c r="R112" i="2" s="1"/>
  <c r="R113" i="2" s="1"/>
  <c r="R114" i="2" s="1"/>
  <c r="R115" i="2" s="1"/>
  <c r="R116" i="2" s="1"/>
  <c r="R117" i="2" s="1"/>
  <c r="R118" i="2" s="1"/>
  <c r="R119" i="2" s="1"/>
  <c r="R120" i="2" s="1"/>
  <c r="R121" i="2" s="1"/>
  <c r="R122" i="2" s="1"/>
  <c r="R123" i="2" s="1"/>
  <c r="R124" i="2" s="1"/>
  <c r="R125" i="2" s="1"/>
  <c r="R126" i="2" s="1"/>
  <c r="R127" i="2" s="1"/>
  <c r="R128" i="2" s="1"/>
  <c r="R129" i="2" s="1"/>
  <c r="R130" i="2" s="1"/>
  <c r="R131" i="2" s="1"/>
  <c r="R132" i="2" s="1"/>
  <c r="R133" i="2" s="1"/>
  <c r="R134" i="2" s="1"/>
  <c r="R135" i="2" s="1"/>
  <c r="R136" i="2" s="1"/>
  <c r="R137" i="2" s="1"/>
  <c r="R138" i="2" s="1"/>
  <c r="R139" i="2" s="1"/>
  <c r="R140" i="2" s="1"/>
  <c r="R141" i="2" s="1"/>
  <c r="R142" i="2" s="1"/>
  <c r="R143" i="2" s="1"/>
  <c r="R144" i="2" s="1"/>
  <c r="R145" i="2" s="1"/>
  <c r="R146" i="2" s="1"/>
  <c r="R147" i="2" s="1"/>
  <c r="R148" i="2" s="1"/>
  <c r="R149" i="2" s="1"/>
  <c r="R150" i="2" s="1"/>
  <c r="R151" i="2" s="1"/>
  <c r="R152" i="2" s="1"/>
  <c r="R153" i="2" s="1"/>
  <c r="R154" i="2" s="1"/>
  <c r="R155" i="2" s="1"/>
  <c r="R156" i="2" s="1"/>
  <c r="R157" i="2" s="1"/>
  <c r="R158" i="2" s="1"/>
  <c r="R159" i="2" s="1"/>
  <c r="R160" i="2" s="1"/>
  <c r="R161" i="2" s="1"/>
  <c r="R162" i="2" s="1"/>
  <c r="R163" i="2" s="1"/>
  <c r="R164" i="2" s="1"/>
  <c r="R165" i="2" s="1"/>
  <c r="R166" i="2" s="1"/>
  <c r="R167" i="2" s="1"/>
  <c r="R168" i="2" s="1"/>
  <c r="R169" i="2" s="1"/>
  <c r="R170" i="2" s="1"/>
  <c r="R171" i="2" s="1"/>
  <c r="R172" i="2" s="1"/>
  <c r="R173" i="2" s="1"/>
  <c r="R174" i="2" s="1"/>
  <c r="R175" i="2" s="1"/>
  <c r="R176" i="2" s="1"/>
  <c r="R177" i="2" s="1"/>
  <c r="R178" i="2" s="1"/>
  <c r="R179" i="2" s="1"/>
  <c r="R180" i="2" s="1"/>
  <c r="R181" i="2" s="1"/>
  <c r="R182" i="2" s="1"/>
  <c r="R183" i="2" s="1"/>
  <c r="R184" i="2" s="1"/>
  <c r="R185" i="2" s="1"/>
  <c r="R186" i="2" s="1"/>
  <c r="R187" i="2" s="1"/>
  <c r="R188" i="2" s="1"/>
  <c r="R189" i="2" s="1"/>
  <c r="R190" i="2" s="1"/>
  <c r="R191" i="2" s="1"/>
  <c r="R192" i="2" s="1"/>
  <c r="R193" i="2" s="1"/>
  <c r="R194" i="2" s="1"/>
  <c r="R195" i="2" s="1"/>
  <c r="R196" i="2" s="1"/>
  <c r="R197" i="2" s="1"/>
  <c r="R198" i="2" s="1"/>
  <c r="R199" i="2" s="1"/>
  <c r="R200" i="2" s="1"/>
  <c r="R201" i="2" s="1"/>
  <c r="R202" i="2" s="1"/>
  <c r="R203" i="2" s="1"/>
  <c r="R204" i="2" s="1"/>
  <c r="R205" i="2" s="1"/>
  <c r="R206" i="2" s="1"/>
  <c r="R207" i="2" s="1"/>
  <c r="R208" i="2" s="1"/>
  <c r="R209" i="2" s="1"/>
  <c r="R210" i="2" s="1"/>
  <c r="R211" i="2" s="1"/>
  <c r="R212" i="2" s="1"/>
  <c r="R213" i="2" s="1"/>
  <c r="R214" i="2" s="1"/>
  <c r="R215" i="2" s="1"/>
  <c r="R216" i="2" s="1"/>
  <c r="R217" i="2" s="1"/>
  <c r="R218" i="2" s="1"/>
  <c r="R219" i="2" s="1"/>
  <c r="R220" i="2" s="1"/>
  <c r="R221" i="2" s="1"/>
  <c r="R222" i="2" s="1"/>
  <c r="R223" i="2" s="1"/>
  <c r="R224" i="2" s="1"/>
  <c r="R225" i="2" s="1"/>
  <c r="R226" i="2" s="1"/>
  <c r="R227" i="2" s="1"/>
  <c r="R228" i="2" s="1"/>
  <c r="R229" i="2" s="1"/>
  <c r="R230" i="2" s="1"/>
  <c r="R231" i="2" s="1"/>
  <c r="R232" i="2" s="1"/>
  <c r="R233" i="2" s="1"/>
  <c r="R234" i="2" s="1"/>
  <c r="R235" i="2" s="1"/>
  <c r="R236" i="2" s="1"/>
  <c r="R237" i="2" s="1"/>
  <c r="R238" i="2" s="1"/>
  <c r="R239" i="2" s="1"/>
  <c r="R240" i="2" s="1"/>
  <c r="R241" i="2" s="1"/>
  <c r="R242" i="2" s="1"/>
  <c r="R243" i="2" s="1"/>
  <c r="R244" i="2" s="1"/>
  <c r="R245" i="2" s="1"/>
  <c r="R246" i="2" s="1"/>
  <c r="R247" i="2" s="1"/>
  <c r="R248" i="2" s="1"/>
  <c r="R249" i="2" s="1"/>
  <c r="R250" i="2" s="1"/>
  <c r="R251" i="2" s="1"/>
  <c r="R252" i="2" s="1"/>
  <c r="R253" i="2" s="1"/>
  <c r="R254" i="2" s="1"/>
  <c r="R255" i="2" s="1"/>
  <c r="R256" i="2" s="1"/>
  <c r="R257" i="2" s="1"/>
  <c r="R258" i="2" s="1"/>
  <c r="R259" i="2" s="1"/>
  <c r="R260" i="2" s="1"/>
  <c r="R261" i="2" s="1"/>
  <c r="R262" i="2" s="1"/>
  <c r="R263" i="2" s="1"/>
  <c r="R264" i="2" s="1"/>
  <c r="R265" i="2" s="1"/>
  <c r="R266" i="2" s="1"/>
  <c r="R267" i="2" s="1"/>
  <c r="R268" i="2" s="1"/>
  <c r="R269" i="2" s="1"/>
  <c r="R270" i="2" s="1"/>
  <c r="R271" i="2" s="1"/>
  <c r="R272" i="2" s="1"/>
  <c r="R273" i="2" s="1"/>
  <c r="R274" i="2" s="1"/>
  <c r="R275" i="2" s="1"/>
  <c r="R276" i="2" s="1"/>
  <c r="R277" i="2" s="1"/>
  <c r="R278" i="2" s="1"/>
  <c r="R279" i="2" s="1"/>
  <c r="R280" i="2" s="1"/>
  <c r="R281" i="2" s="1"/>
  <c r="R282" i="2" s="1"/>
  <c r="R283" i="2" s="1"/>
  <c r="R284" i="2" s="1"/>
  <c r="R285" i="2" s="1"/>
  <c r="R286" i="2" s="1"/>
  <c r="R287" i="2" s="1"/>
  <c r="R288" i="2" s="1"/>
  <c r="R289" i="2" s="1"/>
  <c r="R290" i="2" s="1"/>
  <c r="R291" i="2" s="1"/>
  <c r="R292" i="2" s="1"/>
  <c r="R293" i="2" s="1"/>
  <c r="R294" i="2" s="1"/>
  <c r="R295" i="2" s="1"/>
  <c r="R296" i="2" s="1"/>
  <c r="R297" i="2" s="1"/>
  <c r="R298" i="2" s="1"/>
  <c r="R299" i="2" s="1"/>
  <c r="R300" i="2" s="1"/>
  <c r="R301" i="2" s="1"/>
  <c r="R302" i="2" s="1"/>
  <c r="R303" i="2" s="1"/>
  <c r="R304" i="2" s="1"/>
  <c r="R305" i="2" s="1"/>
  <c r="R306" i="2" s="1"/>
  <c r="R307" i="2" s="1"/>
  <c r="R308" i="2" s="1"/>
  <c r="R309" i="2" s="1"/>
  <c r="R310" i="2" s="1"/>
  <c r="C21" i="18"/>
  <c r="C39" i="18"/>
  <c r="C33" i="18"/>
  <c r="C24" i="18"/>
  <c r="C30" i="18"/>
  <c r="C25" i="18"/>
  <c r="C15" i="18"/>
  <c r="G15" i="18" s="1"/>
  <c r="C16" i="18"/>
  <c r="G16" i="18" s="1"/>
  <c r="C54" i="18"/>
  <c r="C34" i="18"/>
  <c r="C57" i="18"/>
  <c r="C52" i="18"/>
  <c r="C18" i="18"/>
  <c r="C56" i="18"/>
  <c r="C22" i="18"/>
  <c r="C26" i="18"/>
  <c r="C48" i="18"/>
  <c r="C29" i="18"/>
  <c r="C27" i="18"/>
  <c r="C58" i="18"/>
  <c r="C17" i="18"/>
  <c r="C31" i="18"/>
  <c r="C20" i="18"/>
  <c r="C32" i="18"/>
  <c r="C42" i="18"/>
  <c r="C51" i="18"/>
  <c r="C28" i="18"/>
  <c r="C45" i="18"/>
  <c r="C47" i="18"/>
  <c r="C44" i="18"/>
  <c r="C43" i="18"/>
  <c r="C50" i="18"/>
  <c r="C53" i="18"/>
  <c r="C46" i="18"/>
  <c r="C19" i="18"/>
  <c r="C49" i="18"/>
  <c r="C55" i="18"/>
  <c r="C41" i="18"/>
  <c r="C23" i="18"/>
  <c r="K62" i="33"/>
  <c r="C10" i="33"/>
  <c r="L62" i="33"/>
  <c r="D10" i="33"/>
  <c r="M62" i="33"/>
  <c r="E10" i="33"/>
  <c r="N62" i="33"/>
  <c r="F10" i="33"/>
  <c r="I152" i="25"/>
  <c r="J62" i="33"/>
  <c r="B10" i="33"/>
  <c r="Q152" i="25"/>
  <c r="O63" i="33" s="1"/>
  <c r="Q63" i="33" s="1"/>
  <c r="D15" i="18" l="1"/>
  <c r="C130" i="17"/>
  <c r="D130" i="17" s="1"/>
  <c r="C14" i="17"/>
  <c r="C122" i="17"/>
  <c r="C125" i="17"/>
  <c r="C154" i="17"/>
  <c r="C56" i="17"/>
  <c r="C39" i="17"/>
  <c r="C28" i="17"/>
  <c r="C150" i="17"/>
  <c r="C140" i="17"/>
  <c r="C16" i="17"/>
  <c r="C54" i="17"/>
  <c r="C15" i="17"/>
  <c r="C21" i="17"/>
  <c r="C41" i="17"/>
  <c r="C133" i="17"/>
  <c r="C166" i="17"/>
  <c r="C153" i="17"/>
  <c r="C19" i="17"/>
  <c r="C36" i="17"/>
  <c r="C45" i="17"/>
  <c r="C47" i="17"/>
  <c r="C49" i="17"/>
  <c r="C165" i="17"/>
  <c r="C26" i="17"/>
  <c r="C44" i="17"/>
  <c r="C160" i="17"/>
  <c r="C164" i="17"/>
  <c r="C148" i="17"/>
  <c r="C32" i="17"/>
  <c r="C27" i="17"/>
  <c r="C62" i="17"/>
  <c r="C127" i="17"/>
  <c r="C143" i="17"/>
  <c r="C171" i="17"/>
  <c r="C22" i="17"/>
  <c r="C142" i="17"/>
  <c r="C25" i="17"/>
  <c r="C18" i="17"/>
  <c r="C17" i="17"/>
  <c r="C40" i="17"/>
  <c r="C167" i="17"/>
  <c r="C52" i="17"/>
  <c r="C53" i="17"/>
  <c r="C20" i="17"/>
  <c r="C146" i="17"/>
  <c r="C23" i="17"/>
  <c r="C145" i="17"/>
  <c r="C152" i="17"/>
  <c r="C159" i="17"/>
  <c r="C126" i="17"/>
  <c r="C29" i="17"/>
  <c r="C135" i="17"/>
  <c r="C157" i="17"/>
  <c r="C48" i="17"/>
  <c r="C129" i="17"/>
  <c r="C155" i="17"/>
  <c r="C144" i="17"/>
  <c r="C63" i="17"/>
  <c r="C30" i="17"/>
  <c r="C169" i="17"/>
  <c r="C31" i="17"/>
  <c r="C139" i="17"/>
  <c r="C34" i="17"/>
  <c r="C149" i="17"/>
  <c r="C42" i="17"/>
  <c r="C46" i="17"/>
  <c r="C170" i="17"/>
  <c r="C123" i="17"/>
  <c r="C162" i="17"/>
  <c r="C161" i="17"/>
  <c r="C136" i="17"/>
  <c r="C168" i="17"/>
  <c r="C43" i="17"/>
  <c r="C24" i="17"/>
  <c r="C38" i="17"/>
  <c r="C35" i="17"/>
  <c r="C57" i="17"/>
  <c r="C131" i="17"/>
  <c r="C156" i="17"/>
  <c r="C138" i="17"/>
  <c r="C60" i="17"/>
  <c r="C147" i="17"/>
  <c r="C59" i="17"/>
  <c r="C33" i="17"/>
  <c r="C132" i="17"/>
  <c r="C37" i="17"/>
  <c r="C61" i="17"/>
  <c r="C151" i="17"/>
  <c r="C163" i="17"/>
  <c r="C58" i="17"/>
  <c r="C55" i="17"/>
  <c r="C50" i="17"/>
  <c r="C141" i="17"/>
  <c r="C134" i="17"/>
  <c r="C137" i="17"/>
  <c r="C124" i="17"/>
  <c r="C128" i="17"/>
  <c r="C51" i="17"/>
  <c r="C158" i="17"/>
  <c r="E32" i="18"/>
  <c r="D32" i="18"/>
  <c r="H32" i="18"/>
  <c r="F32" i="18"/>
  <c r="G32" i="18"/>
  <c r="H26" i="18"/>
  <c r="F26" i="18"/>
  <c r="G26" i="18"/>
  <c r="E26" i="18"/>
  <c r="D26" i="18"/>
  <c r="H16" i="18"/>
  <c r="F16" i="18"/>
  <c r="E16" i="18"/>
  <c r="D16" i="18"/>
  <c r="G23" i="18"/>
  <c r="E23" i="18"/>
  <c r="D23" i="18"/>
  <c r="H23" i="18"/>
  <c r="F23" i="18"/>
  <c r="F20" i="18"/>
  <c r="G20" i="18"/>
  <c r="E20" i="18"/>
  <c r="D20" i="18"/>
  <c r="H20" i="18"/>
  <c r="G22" i="18"/>
  <c r="E22" i="18"/>
  <c r="D22" i="18"/>
  <c r="H22" i="18"/>
  <c r="F22" i="18"/>
  <c r="E15" i="18"/>
  <c r="H15" i="18"/>
  <c r="F15" i="18"/>
  <c r="F31" i="18"/>
  <c r="G31" i="18"/>
  <c r="E31" i="18"/>
  <c r="D31" i="18"/>
  <c r="H31" i="18"/>
  <c r="G25" i="18"/>
  <c r="E25" i="18"/>
  <c r="D25" i="18"/>
  <c r="H25" i="18"/>
  <c r="F25" i="18"/>
  <c r="F17" i="18"/>
  <c r="G17" i="18"/>
  <c r="E17" i="18"/>
  <c r="D17" i="18"/>
  <c r="H17" i="18"/>
  <c r="G18" i="18"/>
  <c r="E18" i="18"/>
  <c r="D18" i="18"/>
  <c r="H18" i="18"/>
  <c r="F18" i="18"/>
  <c r="F30" i="18"/>
  <c r="G30" i="18"/>
  <c r="E30" i="18"/>
  <c r="D30" i="18"/>
  <c r="H30" i="18"/>
  <c r="F24" i="18"/>
  <c r="G24" i="18"/>
  <c r="E24" i="18"/>
  <c r="D24" i="18"/>
  <c r="H24" i="18"/>
  <c r="E19" i="18"/>
  <c r="D19" i="18"/>
  <c r="H19" i="18"/>
  <c r="F19" i="18"/>
  <c r="G19" i="18"/>
  <c r="D28" i="18"/>
  <c r="H28" i="18"/>
  <c r="F28" i="18"/>
  <c r="G28" i="18"/>
  <c r="E28" i="18"/>
  <c r="D27" i="18"/>
  <c r="H27" i="18"/>
  <c r="F27" i="18"/>
  <c r="G27" i="18"/>
  <c r="E27" i="18"/>
  <c r="G33" i="18"/>
  <c r="E33" i="18"/>
  <c r="D33" i="18"/>
  <c r="H33" i="18"/>
  <c r="F33" i="18"/>
  <c r="H29" i="18"/>
  <c r="F29" i="18"/>
  <c r="G29" i="18"/>
  <c r="E29" i="18"/>
  <c r="D29" i="18"/>
  <c r="F34" i="18"/>
  <c r="G34" i="18"/>
  <c r="E34" i="18"/>
  <c r="D34" i="18"/>
  <c r="H34" i="18"/>
  <c r="H21" i="18"/>
  <c r="F21" i="18"/>
  <c r="G21" i="18"/>
  <c r="E21" i="18"/>
  <c r="D21" i="18"/>
  <c r="O62" i="33"/>
  <c r="Q62" i="33" s="1"/>
  <c r="G10" i="33"/>
  <c r="E130" i="17" l="1"/>
  <c r="H130" i="17"/>
  <c r="C183" i="17"/>
  <c r="F130" i="17"/>
  <c r="G130" i="17"/>
  <c r="D122" i="17"/>
  <c r="G122" i="17"/>
  <c r="E122" i="17"/>
  <c r="H122" i="17"/>
  <c r="F122" i="17"/>
  <c r="C175" i="17"/>
  <c r="C68" i="17"/>
  <c r="F14" i="17"/>
  <c r="D14" i="17"/>
  <c r="H14" i="17"/>
  <c r="E14" i="17"/>
  <c r="G14" i="17"/>
  <c r="C104" i="17"/>
  <c r="F50" i="17"/>
  <c r="H50" i="17"/>
  <c r="G50" i="17"/>
  <c r="E50" i="17"/>
  <c r="D50" i="17"/>
  <c r="C87" i="17"/>
  <c r="H33" i="17"/>
  <c r="G33" i="17"/>
  <c r="D33" i="17"/>
  <c r="E33" i="17"/>
  <c r="F33" i="17"/>
  <c r="C89" i="17"/>
  <c r="E35" i="17"/>
  <c r="D35" i="17"/>
  <c r="G35" i="17"/>
  <c r="F35" i="17"/>
  <c r="H35" i="17"/>
  <c r="D123" i="17"/>
  <c r="E123" i="17"/>
  <c r="C176" i="17"/>
  <c r="G123" i="17"/>
  <c r="H123" i="17"/>
  <c r="F123" i="17"/>
  <c r="G169" i="17"/>
  <c r="E169" i="17"/>
  <c r="F169" i="17"/>
  <c r="C222" i="17"/>
  <c r="H169" i="17"/>
  <c r="D169" i="17"/>
  <c r="E135" i="17"/>
  <c r="C188" i="17"/>
  <c r="G135" i="17"/>
  <c r="D135" i="17"/>
  <c r="H135" i="17"/>
  <c r="F135" i="17"/>
  <c r="C74" i="17"/>
  <c r="G20" i="17"/>
  <c r="D20" i="17"/>
  <c r="F20" i="17"/>
  <c r="E20" i="17"/>
  <c r="H20" i="17"/>
  <c r="D142" i="17"/>
  <c r="C195" i="17"/>
  <c r="E142" i="17"/>
  <c r="F142" i="17"/>
  <c r="H142" i="17"/>
  <c r="G142" i="17"/>
  <c r="H148" i="17"/>
  <c r="C201" i="17"/>
  <c r="F148" i="17"/>
  <c r="D148" i="17"/>
  <c r="E148" i="17"/>
  <c r="G148" i="17"/>
  <c r="C99" i="17"/>
  <c r="G45" i="17"/>
  <c r="F45" i="17"/>
  <c r="H45" i="17"/>
  <c r="E45" i="17"/>
  <c r="D45" i="17"/>
  <c r="C69" i="17"/>
  <c r="H15" i="17"/>
  <c r="E15" i="17"/>
  <c r="G15" i="17"/>
  <c r="F15" i="17"/>
  <c r="D15" i="17"/>
  <c r="E154" i="17"/>
  <c r="G154" i="17"/>
  <c r="F154" i="17"/>
  <c r="C207" i="17"/>
  <c r="D154" i="17"/>
  <c r="H154" i="17"/>
  <c r="F158" i="17"/>
  <c r="D158" i="17"/>
  <c r="C211" i="17"/>
  <c r="E158" i="17"/>
  <c r="G158" i="17"/>
  <c r="H158" i="17"/>
  <c r="C109" i="17"/>
  <c r="G55" i="17"/>
  <c r="D55" i="17"/>
  <c r="E55" i="17"/>
  <c r="F55" i="17"/>
  <c r="H55" i="17"/>
  <c r="C113" i="17"/>
  <c r="E59" i="17"/>
  <c r="G59" i="17"/>
  <c r="D59" i="17"/>
  <c r="H59" i="17"/>
  <c r="F59" i="17"/>
  <c r="C92" i="17"/>
  <c r="E38" i="17"/>
  <c r="D38" i="17"/>
  <c r="H38" i="17"/>
  <c r="F38" i="17"/>
  <c r="G38" i="17"/>
  <c r="G170" i="17"/>
  <c r="D170" i="17"/>
  <c r="F170" i="17"/>
  <c r="H170" i="17"/>
  <c r="E170" i="17"/>
  <c r="C223" i="17"/>
  <c r="C84" i="17"/>
  <c r="F30" i="17"/>
  <c r="H30" i="17"/>
  <c r="E30" i="17"/>
  <c r="D30" i="17"/>
  <c r="G30" i="17"/>
  <c r="C83" i="17"/>
  <c r="F29" i="17"/>
  <c r="G29" i="17"/>
  <c r="H29" i="17"/>
  <c r="D29" i="17"/>
  <c r="E29" i="17"/>
  <c r="C107" i="17"/>
  <c r="D53" i="17"/>
  <c r="F53" i="17"/>
  <c r="H53" i="17"/>
  <c r="G53" i="17"/>
  <c r="E53" i="17"/>
  <c r="C76" i="17"/>
  <c r="H22" i="17"/>
  <c r="D22" i="17"/>
  <c r="F22" i="17"/>
  <c r="E22" i="17"/>
  <c r="G22" i="17"/>
  <c r="D164" i="17"/>
  <c r="F164" i="17"/>
  <c r="G164" i="17"/>
  <c r="C217" i="17"/>
  <c r="H164" i="17"/>
  <c r="E164" i="17"/>
  <c r="C90" i="17"/>
  <c r="E36" i="17"/>
  <c r="F36" i="17"/>
  <c r="D36" i="17"/>
  <c r="H36" i="17"/>
  <c r="G36" i="17"/>
  <c r="C108" i="17"/>
  <c r="H54" i="17"/>
  <c r="D54" i="17"/>
  <c r="F54" i="17"/>
  <c r="G54" i="17"/>
  <c r="E54" i="17"/>
  <c r="H125" i="17"/>
  <c r="F125" i="17"/>
  <c r="C178" i="17"/>
  <c r="G125" i="17"/>
  <c r="E125" i="17"/>
  <c r="D125" i="17"/>
  <c r="C105" i="17"/>
  <c r="G51" i="17"/>
  <c r="H51" i="17"/>
  <c r="E51" i="17"/>
  <c r="F51" i="17"/>
  <c r="D51" i="17"/>
  <c r="C112" i="17"/>
  <c r="E58" i="17"/>
  <c r="H58" i="17"/>
  <c r="G58" i="17"/>
  <c r="D58" i="17"/>
  <c r="F58" i="17"/>
  <c r="C200" i="17"/>
  <c r="H147" i="17"/>
  <c r="G147" i="17"/>
  <c r="E147" i="17"/>
  <c r="F147" i="17"/>
  <c r="D147" i="17"/>
  <c r="C78" i="17"/>
  <c r="E24" i="17"/>
  <c r="D24" i="17"/>
  <c r="G24" i="17"/>
  <c r="F24" i="17"/>
  <c r="H24" i="17"/>
  <c r="C100" i="17"/>
  <c r="G46" i="17"/>
  <c r="F46" i="17"/>
  <c r="H46" i="17"/>
  <c r="E46" i="17"/>
  <c r="D46" i="17"/>
  <c r="C117" i="17"/>
  <c r="D63" i="17"/>
  <c r="G63" i="17"/>
  <c r="F63" i="17"/>
  <c r="H63" i="17"/>
  <c r="E63" i="17"/>
  <c r="H126" i="17"/>
  <c r="G126" i="17"/>
  <c r="C179" i="17"/>
  <c r="D126" i="17"/>
  <c r="E126" i="17"/>
  <c r="F126" i="17"/>
  <c r="C106" i="17"/>
  <c r="D52" i="17"/>
  <c r="G52" i="17"/>
  <c r="F52" i="17"/>
  <c r="H52" i="17"/>
  <c r="E52" i="17"/>
  <c r="H171" i="17"/>
  <c r="E171" i="17"/>
  <c r="G171" i="17"/>
  <c r="F171" i="17"/>
  <c r="D171" i="17"/>
  <c r="C224" i="17"/>
  <c r="F160" i="17"/>
  <c r="C213" i="17"/>
  <c r="E160" i="17"/>
  <c r="H160" i="17"/>
  <c r="D160" i="17"/>
  <c r="G160" i="17"/>
  <c r="C73" i="17"/>
  <c r="E19" i="17"/>
  <c r="H19" i="17"/>
  <c r="D19" i="17"/>
  <c r="F19" i="17"/>
  <c r="G19" i="17"/>
  <c r="C70" i="17"/>
  <c r="G16" i="17"/>
  <c r="D16" i="17"/>
  <c r="F16" i="17"/>
  <c r="E16" i="17"/>
  <c r="H16" i="17"/>
  <c r="C181" i="17"/>
  <c r="E128" i="17"/>
  <c r="D128" i="17"/>
  <c r="G128" i="17"/>
  <c r="F128" i="17"/>
  <c r="H128" i="17"/>
  <c r="D163" i="17"/>
  <c r="H163" i="17"/>
  <c r="F163" i="17"/>
  <c r="E163" i="17"/>
  <c r="G163" i="17"/>
  <c r="C216" i="17"/>
  <c r="C114" i="17"/>
  <c r="E60" i="17"/>
  <c r="D60" i="17"/>
  <c r="G60" i="17"/>
  <c r="F60" i="17"/>
  <c r="H60" i="17"/>
  <c r="C97" i="17"/>
  <c r="G43" i="17"/>
  <c r="F43" i="17"/>
  <c r="H43" i="17"/>
  <c r="E43" i="17"/>
  <c r="D43" i="17"/>
  <c r="C96" i="17"/>
  <c r="H42" i="17"/>
  <c r="E42" i="17"/>
  <c r="D42" i="17"/>
  <c r="G42" i="17"/>
  <c r="F42" i="17"/>
  <c r="G144" i="17"/>
  <c r="D144" i="17"/>
  <c r="H144" i="17"/>
  <c r="F144" i="17"/>
  <c r="E144" i="17"/>
  <c r="C197" i="17"/>
  <c r="C212" i="17"/>
  <c r="D159" i="17"/>
  <c r="H159" i="17"/>
  <c r="G159" i="17"/>
  <c r="E159" i="17"/>
  <c r="F159" i="17"/>
  <c r="C220" i="17"/>
  <c r="H167" i="17"/>
  <c r="F167" i="17"/>
  <c r="E167" i="17"/>
  <c r="G167" i="17"/>
  <c r="D167" i="17"/>
  <c r="C196" i="17"/>
  <c r="H143" i="17"/>
  <c r="E143" i="17"/>
  <c r="D143" i="17"/>
  <c r="F143" i="17"/>
  <c r="G143" i="17"/>
  <c r="C98" i="17"/>
  <c r="G44" i="17"/>
  <c r="F44" i="17"/>
  <c r="H44" i="17"/>
  <c r="E44" i="17"/>
  <c r="D44" i="17"/>
  <c r="F153" i="17"/>
  <c r="E153" i="17"/>
  <c r="D153" i="17"/>
  <c r="C206" i="17"/>
  <c r="H153" i="17"/>
  <c r="G153" i="17"/>
  <c r="D140" i="17"/>
  <c r="E140" i="17"/>
  <c r="G140" i="17"/>
  <c r="F140" i="17"/>
  <c r="H140" i="17"/>
  <c r="C193" i="17"/>
  <c r="F124" i="17"/>
  <c r="D124" i="17"/>
  <c r="H124" i="17"/>
  <c r="E124" i="17"/>
  <c r="G124" i="17"/>
  <c r="C177" i="17"/>
  <c r="H151" i="17"/>
  <c r="D151" i="17"/>
  <c r="G151" i="17"/>
  <c r="F151" i="17"/>
  <c r="C204" i="17"/>
  <c r="E151" i="17"/>
  <c r="H138" i="17"/>
  <c r="F138" i="17"/>
  <c r="E138" i="17"/>
  <c r="C191" i="17"/>
  <c r="D138" i="17"/>
  <c r="G138" i="17"/>
  <c r="F168" i="17"/>
  <c r="H168" i="17"/>
  <c r="D168" i="17"/>
  <c r="G168" i="17"/>
  <c r="E168" i="17"/>
  <c r="C221" i="17"/>
  <c r="D149" i="17"/>
  <c r="H149" i="17"/>
  <c r="C202" i="17"/>
  <c r="F149" i="17"/>
  <c r="E149" i="17"/>
  <c r="G149" i="17"/>
  <c r="D155" i="17"/>
  <c r="C208" i="17"/>
  <c r="E155" i="17"/>
  <c r="G155" i="17"/>
  <c r="F155" i="17"/>
  <c r="H155" i="17"/>
  <c r="E152" i="17"/>
  <c r="C205" i="17"/>
  <c r="D152" i="17"/>
  <c r="F152" i="17"/>
  <c r="H152" i="17"/>
  <c r="G152" i="17"/>
  <c r="C94" i="17"/>
  <c r="F40" i="17"/>
  <c r="H40" i="17"/>
  <c r="E40" i="17"/>
  <c r="D40" i="17"/>
  <c r="G40" i="17"/>
  <c r="D127" i="17"/>
  <c r="F127" i="17"/>
  <c r="H127" i="17"/>
  <c r="G127" i="17"/>
  <c r="E127" i="17"/>
  <c r="C180" i="17"/>
  <c r="C80" i="17"/>
  <c r="E26" i="17"/>
  <c r="D26" i="17"/>
  <c r="G26" i="17"/>
  <c r="H26" i="17"/>
  <c r="F26" i="17"/>
  <c r="G166" i="17"/>
  <c r="E166" i="17"/>
  <c r="F166" i="17"/>
  <c r="C219" i="17"/>
  <c r="H166" i="17"/>
  <c r="D166" i="17"/>
  <c r="E150" i="17"/>
  <c r="H150" i="17"/>
  <c r="G150" i="17"/>
  <c r="F150" i="17"/>
  <c r="C203" i="17"/>
  <c r="D150" i="17"/>
  <c r="D137" i="17"/>
  <c r="C190" i="17"/>
  <c r="H137" i="17"/>
  <c r="F137" i="17"/>
  <c r="E137" i="17"/>
  <c r="G137" i="17"/>
  <c r="C115" i="17"/>
  <c r="H61" i="17"/>
  <c r="E61" i="17"/>
  <c r="D61" i="17"/>
  <c r="G61" i="17"/>
  <c r="F61" i="17"/>
  <c r="D156" i="17"/>
  <c r="H156" i="17"/>
  <c r="G156" i="17"/>
  <c r="F156" i="17"/>
  <c r="C209" i="17"/>
  <c r="E156" i="17"/>
  <c r="C189" i="17"/>
  <c r="F136" i="17"/>
  <c r="E136" i="17"/>
  <c r="D136" i="17"/>
  <c r="G136" i="17"/>
  <c r="H136" i="17"/>
  <c r="C88" i="17"/>
  <c r="F34" i="17"/>
  <c r="E34" i="17"/>
  <c r="H34" i="17"/>
  <c r="D34" i="17"/>
  <c r="G34" i="17"/>
  <c r="H129" i="17"/>
  <c r="G129" i="17"/>
  <c r="D129" i="17"/>
  <c r="E129" i="17"/>
  <c r="C182" i="17"/>
  <c r="F129" i="17"/>
  <c r="C198" i="17"/>
  <c r="F145" i="17"/>
  <c r="E145" i="17"/>
  <c r="D145" i="17"/>
  <c r="H145" i="17"/>
  <c r="G145" i="17"/>
  <c r="C71" i="17"/>
  <c r="D17" i="17"/>
  <c r="F17" i="17"/>
  <c r="H17" i="17"/>
  <c r="G17" i="17"/>
  <c r="E17" i="17"/>
  <c r="C116" i="17"/>
  <c r="G62" i="17"/>
  <c r="F62" i="17"/>
  <c r="E62" i="17"/>
  <c r="H62" i="17"/>
  <c r="D62" i="17"/>
  <c r="H165" i="17"/>
  <c r="G165" i="17"/>
  <c r="E165" i="17"/>
  <c r="D165" i="17"/>
  <c r="F165" i="17"/>
  <c r="C218" i="17"/>
  <c r="C186" i="17"/>
  <c r="F133" i="17"/>
  <c r="H133" i="17"/>
  <c r="D133" i="17"/>
  <c r="E133" i="17"/>
  <c r="G133" i="17"/>
  <c r="C82" i="17"/>
  <c r="E28" i="17"/>
  <c r="G28" i="17"/>
  <c r="H28" i="17"/>
  <c r="F28" i="17"/>
  <c r="D28" i="17"/>
  <c r="F134" i="17"/>
  <c r="E134" i="17"/>
  <c r="D134" i="17"/>
  <c r="C187" i="17"/>
  <c r="H134" i="17"/>
  <c r="G134" i="17"/>
  <c r="C91" i="17"/>
  <c r="F37" i="17"/>
  <c r="H37" i="17"/>
  <c r="E37" i="17"/>
  <c r="D37" i="17"/>
  <c r="G37" i="17"/>
  <c r="G131" i="17"/>
  <c r="H131" i="17"/>
  <c r="C184" i="17"/>
  <c r="E131" i="17"/>
  <c r="D131" i="17"/>
  <c r="F131" i="17"/>
  <c r="E161" i="17"/>
  <c r="C214" i="17"/>
  <c r="F161" i="17"/>
  <c r="G161" i="17"/>
  <c r="H161" i="17"/>
  <c r="D161" i="17"/>
  <c r="D139" i="17"/>
  <c r="E139" i="17"/>
  <c r="G139" i="17"/>
  <c r="C192" i="17"/>
  <c r="F139" i="17"/>
  <c r="H139" i="17"/>
  <c r="C102" i="17"/>
  <c r="D48" i="17"/>
  <c r="G48" i="17"/>
  <c r="F48" i="17"/>
  <c r="H48" i="17"/>
  <c r="E48" i="17"/>
  <c r="C77" i="17"/>
  <c r="F23" i="17"/>
  <c r="H23" i="17"/>
  <c r="E23" i="17"/>
  <c r="D23" i="17"/>
  <c r="G23" i="17"/>
  <c r="C72" i="17"/>
  <c r="G18" i="17"/>
  <c r="F18" i="17"/>
  <c r="H18" i="17"/>
  <c r="E18" i="17"/>
  <c r="D18" i="17"/>
  <c r="C81" i="17"/>
  <c r="H27" i="17"/>
  <c r="E27" i="17"/>
  <c r="D27" i="17"/>
  <c r="G27" i="17"/>
  <c r="F27" i="17"/>
  <c r="C103" i="17"/>
  <c r="H49" i="17"/>
  <c r="F49" i="17"/>
  <c r="D49" i="17"/>
  <c r="E49" i="17"/>
  <c r="G49" i="17"/>
  <c r="C95" i="17"/>
  <c r="F41" i="17"/>
  <c r="H41" i="17"/>
  <c r="E41" i="17"/>
  <c r="D41" i="17"/>
  <c r="G41" i="17"/>
  <c r="C93" i="17"/>
  <c r="H39" i="17"/>
  <c r="E39" i="17"/>
  <c r="D39" i="17"/>
  <c r="G39" i="17"/>
  <c r="F39" i="17"/>
  <c r="C194" i="17"/>
  <c r="F141" i="17"/>
  <c r="H141" i="17"/>
  <c r="D141" i="17"/>
  <c r="G141" i="17"/>
  <c r="E141" i="17"/>
  <c r="H132" i="17"/>
  <c r="E132" i="17"/>
  <c r="G132" i="17"/>
  <c r="D132" i="17"/>
  <c r="F132" i="17"/>
  <c r="C185" i="17"/>
  <c r="C111" i="17"/>
  <c r="E57" i="17"/>
  <c r="H57" i="17"/>
  <c r="D57" i="17"/>
  <c r="F57" i="17"/>
  <c r="G57" i="17"/>
  <c r="G162" i="17"/>
  <c r="E162" i="17"/>
  <c r="D162" i="17"/>
  <c r="C215" i="17"/>
  <c r="H162" i="17"/>
  <c r="F162" i="17"/>
  <c r="C85" i="17"/>
  <c r="G31" i="17"/>
  <c r="F31" i="17"/>
  <c r="H31" i="17"/>
  <c r="E31" i="17"/>
  <c r="D31" i="17"/>
  <c r="F157" i="17"/>
  <c r="C210" i="17"/>
  <c r="H157" i="17"/>
  <c r="D157" i="17"/>
  <c r="G157" i="17"/>
  <c r="E157" i="17"/>
  <c r="C199" i="17"/>
  <c r="G146" i="17"/>
  <c r="F146" i="17"/>
  <c r="D146" i="17"/>
  <c r="E146" i="17"/>
  <c r="H146" i="17"/>
  <c r="C79" i="17"/>
  <c r="H25" i="17"/>
  <c r="E25" i="17"/>
  <c r="G25" i="17"/>
  <c r="D25" i="17"/>
  <c r="F25" i="17"/>
  <c r="C86" i="17"/>
  <c r="H32" i="17"/>
  <c r="E32" i="17"/>
  <c r="D32" i="17"/>
  <c r="G32" i="17"/>
  <c r="F32" i="17"/>
  <c r="C101" i="17"/>
  <c r="F47" i="17"/>
  <c r="H47" i="17"/>
  <c r="E47" i="17"/>
  <c r="D47" i="17"/>
  <c r="G47" i="17"/>
  <c r="C75" i="17"/>
  <c r="F21" i="17"/>
  <c r="H21" i="17"/>
  <c r="E21" i="17"/>
  <c r="D21" i="17"/>
  <c r="G21" i="17"/>
  <c r="C110" i="17"/>
  <c r="H56" i="17"/>
  <c r="E56" i="17"/>
  <c r="D56" i="17"/>
  <c r="G56" i="17"/>
  <c r="F56" i="17"/>
  <c r="I16" i="18"/>
  <c r="I24" i="18"/>
  <c r="E35" i="18"/>
  <c r="E39" i="18" s="1"/>
  <c r="I20" i="18"/>
  <c r="I28" i="18"/>
  <c r="I31" i="18"/>
  <c r="G35" i="18"/>
  <c r="G53" i="18" s="1"/>
  <c r="I34" i="18"/>
  <c r="I21" i="18"/>
  <c r="I18" i="18"/>
  <c r="I27" i="18"/>
  <c r="I22" i="18"/>
  <c r="I33" i="18"/>
  <c r="I19" i="18"/>
  <c r="I30" i="18"/>
  <c r="I25" i="18"/>
  <c r="F35" i="18"/>
  <c r="F50" i="18" s="1"/>
  <c r="I29" i="18"/>
  <c r="H35" i="18"/>
  <c r="H50" i="18" s="1"/>
  <c r="I23" i="18"/>
  <c r="I26" i="18"/>
  <c r="I32" i="18"/>
  <c r="I17" i="18"/>
  <c r="I15" i="18"/>
  <c r="D35" i="18"/>
  <c r="D44" i="18" s="1"/>
  <c r="D7" i="33"/>
  <c r="F8" i="33"/>
  <c r="E8" i="33"/>
  <c r="B8" i="33"/>
  <c r="B7" i="33"/>
  <c r="F7" i="33"/>
  <c r="D8" i="33"/>
  <c r="C7" i="33"/>
  <c r="E7" i="33"/>
  <c r="C8" i="33"/>
  <c r="I130" i="17" l="1"/>
  <c r="I122" i="17"/>
  <c r="I14" i="17"/>
  <c r="I56" i="17"/>
  <c r="I31" i="17"/>
  <c r="I150" i="17"/>
  <c r="I151" i="17"/>
  <c r="I147" i="17"/>
  <c r="I36" i="17"/>
  <c r="I59" i="17"/>
  <c r="G64" i="17"/>
  <c r="G92" i="17" s="1"/>
  <c r="F172" i="17"/>
  <c r="F176" i="17" s="1"/>
  <c r="I162" i="17"/>
  <c r="I39" i="17"/>
  <c r="I62" i="17"/>
  <c r="I136" i="17"/>
  <c r="I40" i="17"/>
  <c r="I152" i="17"/>
  <c r="I155" i="17"/>
  <c r="I167" i="17"/>
  <c r="I144" i="17"/>
  <c r="I43" i="17"/>
  <c r="I164" i="17"/>
  <c r="I154" i="17"/>
  <c r="E64" i="17"/>
  <c r="E108" i="17" s="1"/>
  <c r="I20" i="17"/>
  <c r="H172" i="17"/>
  <c r="H182" i="17" s="1"/>
  <c r="I35" i="17"/>
  <c r="I32" i="17"/>
  <c r="I141" i="17"/>
  <c r="I34" i="17"/>
  <c r="I156" i="17"/>
  <c r="I137" i="17"/>
  <c r="I153" i="17"/>
  <c r="I60" i="17"/>
  <c r="I163" i="17"/>
  <c r="I19" i="17"/>
  <c r="I126" i="17"/>
  <c r="I63" i="17"/>
  <c r="I125" i="17"/>
  <c r="H64" i="17"/>
  <c r="H111" i="17" s="1"/>
  <c r="I169" i="17"/>
  <c r="G172" i="17"/>
  <c r="G176" i="17" s="1"/>
  <c r="I50" i="17"/>
  <c r="I47" i="17"/>
  <c r="I27" i="17"/>
  <c r="I17" i="17"/>
  <c r="I168" i="17"/>
  <c r="I159" i="17"/>
  <c r="I54" i="17"/>
  <c r="I38" i="17"/>
  <c r="I157" i="17"/>
  <c r="I132" i="17"/>
  <c r="I37" i="17"/>
  <c r="I134" i="17"/>
  <c r="I46" i="17"/>
  <c r="I51" i="17"/>
  <c r="I53" i="17"/>
  <c r="I45" i="17"/>
  <c r="I148" i="17"/>
  <c r="E172" i="17"/>
  <c r="E215" i="17" s="1"/>
  <c r="I21" i="17"/>
  <c r="I49" i="17"/>
  <c r="I165" i="17"/>
  <c r="I61" i="17"/>
  <c r="I140" i="17"/>
  <c r="I44" i="17"/>
  <c r="I143" i="17"/>
  <c r="I42" i="17"/>
  <c r="I16" i="17"/>
  <c r="I171" i="17"/>
  <c r="I24" i="17"/>
  <c r="I22" i="17"/>
  <c r="I30" i="17"/>
  <c r="I142" i="17"/>
  <c r="D172" i="17"/>
  <c r="D212" i="17" s="1"/>
  <c r="I123" i="17"/>
  <c r="I146" i="17"/>
  <c r="I57" i="17"/>
  <c r="I41" i="17"/>
  <c r="I23" i="17"/>
  <c r="I139" i="17"/>
  <c r="I131" i="17"/>
  <c r="I133" i="17"/>
  <c r="I129" i="17"/>
  <c r="I166" i="17"/>
  <c r="I124" i="17"/>
  <c r="I128" i="17"/>
  <c r="I52" i="17"/>
  <c r="I170" i="17"/>
  <c r="I158" i="17"/>
  <c r="D64" i="17"/>
  <c r="D114" i="17" s="1"/>
  <c r="I15" i="17"/>
  <c r="I135" i="17"/>
  <c r="I33" i="17"/>
  <c r="I25" i="17"/>
  <c r="I18" i="17"/>
  <c r="I48" i="17"/>
  <c r="I161" i="17"/>
  <c r="I28" i="17"/>
  <c r="I145" i="17"/>
  <c r="I26" i="17"/>
  <c r="I127" i="17"/>
  <c r="I149" i="17"/>
  <c r="I138" i="17"/>
  <c r="I160" i="17"/>
  <c r="I58" i="17"/>
  <c r="I29" i="17"/>
  <c r="I55" i="17"/>
  <c r="F64" i="17"/>
  <c r="F108" i="17" s="1"/>
  <c r="F39" i="18"/>
  <c r="E58" i="18"/>
  <c r="G54" i="18"/>
  <c r="G58" i="18"/>
  <c r="G57" i="18"/>
  <c r="G56" i="18"/>
  <c r="F53" i="18"/>
  <c r="G46" i="18"/>
  <c r="G44" i="18"/>
  <c r="H56" i="18"/>
  <c r="H58" i="18"/>
  <c r="H48" i="18"/>
  <c r="H40" i="18"/>
  <c r="F58" i="18"/>
  <c r="H47" i="18"/>
  <c r="H44" i="18"/>
  <c r="H57" i="18"/>
  <c r="G45" i="18"/>
  <c r="D47" i="18"/>
  <c r="D58" i="18"/>
  <c r="F45" i="18"/>
  <c r="E49" i="18"/>
  <c r="F46" i="18"/>
  <c r="H55" i="18"/>
  <c r="E42" i="18"/>
  <c r="G48" i="18"/>
  <c r="G41" i="18"/>
  <c r="G49" i="18"/>
  <c r="D50" i="18"/>
  <c r="G52" i="18"/>
  <c r="G42" i="18"/>
  <c r="H54" i="18"/>
  <c r="H46" i="18"/>
  <c r="G43" i="18"/>
  <c r="F42" i="18"/>
  <c r="G40" i="18"/>
  <c r="H41" i="18"/>
  <c r="F44" i="18"/>
  <c r="F54" i="18"/>
  <c r="D41" i="18"/>
  <c r="D54" i="18"/>
  <c r="H43" i="18"/>
  <c r="G55" i="18"/>
  <c r="H53" i="18"/>
  <c r="E43" i="18"/>
  <c r="E54" i="18"/>
  <c r="E41" i="18"/>
  <c r="E47" i="18"/>
  <c r="F56" i="18"/>
  <c r="F43" i="18"/>
  <c r="F40" i="18"/>
  <c r="H51" i="18"/>
  <c r="F41" i="18"/>
  <c r="G50" i="18"/>
  <c r="E51" i="18"/>
  <c r="E40" i="18"/>
  <c r="E56" i="18"/>
  <c r="E46" i="18"/>
  <c r="E50" i="18"/>
  <c r="E57" i="18"/>
  <c r="E55" i="18"/>
  <c r="E44" i="18"/>
  <c r="E53" i="18"/>
  <c r="E45" i="18"/>
  <c r="F47" i="18"/>
  <c r="F57" i="18"/>
  <c r="D55" i="18"/>
  <c r="G47" i="18"/>
  <c r="D51" i="18"/>
  <c r="D48" i="18"/>
  <c r="D39" i="18"/>
  <c r="D43" i="18"/>
  <c r="D46" i="18"/>
  <c r="F49" i="18"/>
  <c r="D45" i="18"/>
  <c r="H42" i="18"/>
  <c r="E48" i="18"/>
  <c r="D40" i="18"/>
  <c r="B40" i="33"/>
  <c r="I35" i="18"/>
  <c r="I54" i="18" s="1"/>
  <c r="H39" i="18"/>
  <c r="D53" i="18"/>
  <c r="F52" i="18"/>
  <c r="D40" i="33"/>
  <c r="D57" i="18"/>
  <c r="F55" i="18"/>
  <c r="D42" i="18"/>
  <c r="D52" i="18"/>
  <c r="D56" i="18"/>
  <c r="H52" i="18"/>
  <c r="F40" i="33"/>
  <c r="D49" i="18"/>
  <c r="H49" i="18"/>
  <c r="F48" i="18"/>
  <c r="F51" i="18"/>
  <c r="G39" i="18"/>
  <c r="E40" i="33"/>
  <c r="G51" i="18"/>
  <c r="E52" i="18"/>
  <c r="C40" i="33"/>
  <c r="H45" i="18"/>
  <c r="E6" i="33"/>
  <c r="E36" i="33"/>
  <c r="D31" i="33"/>
  <c r="F6" i="33"/>
  <c r="F31" i="33"/>
  <c r="B6" i="33"/>
  <c r="B31" i="33"/>
  <c r="D36" i="33"/>
  <c r="G8" i="33"/>
  <c r="E31" i="33"/>
  <c r="G7" i="33"/>
  <c r="D6" i="33"/>
  <c r="C6" i="33"/>
  <c r="B36" i="33"/>
  <c r="C31" i="33"/>
  <c r="C36" i="33"/>
  <c r="F36" i="33"/>
  <c r="F197" i="17" l="1"/>
  <c r="F212" i="17"/>
  <c r="F196" i="17"/>
  <c r="G88" i="17"/>
  <c r="G112" i="17"/>
  <c r="F222" i="17"/>
  <c r="H196" i="17"/>
  <c r="H200" i="17"/>
  <c r="G101" i="17"/>
  <c r="F209" i="17"/>
  <c r="G116" i="17"/>
  <c r="F206" i="17"/>
  <c r="F213" i="17"/>
  <c r="F218" i="17"/>
  <c r="H181" i="17"/>
  <c r="H217" i="17"/>
  <c r="F195" i="17"/>
  <c r="G90" i="17"/>
  <c r="E104" i="17"/>
  <c r="E83" i="17"/>
  <c r="E222" i="17"/>
  <c r="H98" i="17"/>
  <c r="E77" i="17"/>
  <c r="D182" i="17"/>
  <c r="D188" i="17"/>
  <c r="G98" i="17"/>
  <c r="G223" i="17"/>
  <c r="G102" i="17"/>
  <c r="H210" i="17"/>
  <c r="G78" i="17"/>
  <c r="G85" i="17"/>
  <c r="G86" i="17"/>
  <c r="D214" i="17"/>
  <c r="G185" i="17"/>
  <c r="G208" i="17"/>
  <c r="F69" i="17"/>
  <c r="G198" i="17"/>
  <c r="G203" i="17"/>
  <c r="G216" i="17"/>
  <c r="G193" i="17"/>
  <c r="H201" i="17"/>
  <c r="H221" i="17"/>
  <c r="G222" i="17"/>
  <c r="F99" i="17"/>
  <c r="H219" i="17"/>
  <c r="G191" i="17"/>
  <c r="H188" i="17"/>
  <c r="G215" i="17"/>
  <c r="F111" i="17"/>
  <c r="E88" i="17"/>
  <c r="E75" i="17"/>
  <c r="E96" i="17"/>
  <c r="E116" i="17"/>
  <c r="E100" i="17"/>
  <c r="F87" i="17"/>
  <c r="E82" i="17"/>
  <c r="E106" i="17"/>
  <c r="G82" i="17"/>
  <c r="G113" i="17"/>
  <c r="G73" i="17"/>
  <c r="E84" i="17"/>
  <c r="G192" i="17"/>
  <c r="G91" i="17"/>
  <c r="G99" i="17"/>
  <c r="G72" i="17"/>
  <c r="G74" i="17"/>
  <c r="G114" i="17"/>
  <c r="G69" i="17"/>
  <c r="D112" i="17"/>
  <c r="E115" i="17"/>
  <c r="H176" i="17"/>
  <c r="H224" i="17"/>
  <c r="E176" i="17"/>
  <c r="H209" i="17"/>
  <c r="E199" i="17"/>
  <c r="H215" i="17"/>
  <c r="H211" i="17"/>
  <c r="F100" i="17"/>
  <c r="F177" i="17"/>
  <c r="H189" i="17"/>
  <c r="F178" i="17"/>
  <c r="F204" i="17"/>
  <c r="E218" i="17"/>
  <c r="E185" i="17"/>
  <c r="F201" i="17"/>
  <c r="H179" i="17"/>
  <c r="F208" i="17"/>
  <c r="E187" i="17"/>
  <c r="H208" i="17"/>
  <c r="H222" i="17"/>
  <c r="H191" i="17"/>
  <c r="E102" i="17"/>
  <c r="E113" i="17"/>
  <c r="H187" i="17"/>
  <c r="F211" i="17"/>
  <c r="E117" i="17"/>
  <c r="H199" i="17"/>
  <c r="F207" i="17"/>
  <c r="E89" i="17"/>
  <c r="E90" i="17"/>
  <c r="E97" i="17"/>
  <c r="H184" i="17"/>
  <c r="H117" i="17"/>
  <c r="E95" i="17"/>
  <c r="F184" i="17"/>
  <c r="E73" i="17"/>
  <c r="F194" i="17"/>
  <c r="G87" i="17"/>
  <c r="D109" i="17"/>
  <c r="E71" i="17"/>
  <c r="H185" i="17"/>
  <c r="H202" i="17"/>
  <c r="D84" i="17"/>
  <c r="H80" i="17"/>
  <c r="G77" i="17"/>
  <c r="E101" i="17"/>
  <c r="G84" i="17"/>
  <c r="F70" i="17"/>
  <c r="H190" i="17"/>
  <c r="G79" i="17"/>
  <c r="E186" i="17"/>
  <c r="E99" i="17"/>
  <c r="H180" i="17"/>
  <c r="H223" i="17"/>
  <c r="H203" i="17"/>
  <c r="F89" i="17"/>
  <c r="E181" i="17"/>
  <c r="H205" i="17"/>
  <c r="E109" i="17"/>
  <c r="F224" i="17"/>
  <c r="G97" i="17"/>
  <c r="E203" i="17"/>
  <c r="G104" i="17"/>
  <c r="D107" i="17"/>
  <c r="G96" i="17"/>
  <c r="G115" i="17"/>
  <c r="G111" i="17"/>
  <c r="E76" i="17"/>
  <c r="F190" i="17"/>
  <c r="H194" i="17"/>
  <c r="H193" i="17"/>
  <c r="G108" i="17"/>
  <c r="G105" i="17"/>
  <c r="E195" i="17"/>
  <c r="E202" i="17"/>
  <c r="E189" i="17"/>
  <c r="F217" i="17"/>
  <c r="E201" i="17"/>
  <c r="E205" i="17"/>
  <c r="E200" i="17"/>
  <c r="F210" i="17"/>
  <c r="F205" i="17"/>
  <c r="E210" i="17"/>
  <c r="E177" i="17"/>
  <c r="E220" i="17"/>
  <c r="F191" i="17"/>
  <c r="F198" i="17"/>
  <c r="E198" i="17"/>
  <c r="H84" i="17"/>
  <c r="E216" i="17"/>
  <c r="E208" i="17"/>
  <c r="H76" i="17"/>
  <c r="F180" i="17"/>
  <c r="F187" i="17"/>
  <c r="F215" i="17"/>
  <c r="E192" i="17"/>
  <c r="F188" i="17"/>
  <c r="F76" i="17"/>
  <c r="F181" i="17"/>
  <c r="E223" i="17"/>
  <c r="E206" i="17"/>
  <c r="F115" i="17"/>
  <c r="F203" i="17"/>
  <c r="F214" i="17"/>
  <c r="F200" i="17"/>
  <c r="E194" i="17"/>
  <c r="F93" i="17"/>
  <c r="E197" i="17"/>
  <c r="E207" i="17"/>
  <c r="E193" i="17"/>
  <c r="E209" i="17"/>
  <c r="E217" i="17"/>
  <c r="F97" i="17"/>
  <c r="F202" i="17"/>
  <c r="F193" i="17"/>
  <c r="F189" i="17"/>
  <c r="E190" i="17"/>
  <c r="F192" i="17"/>
  <c r="E188" i="17"/>
  <c r="F186" i="17"/>
  <c r="E224" i="17"/>
  <c r="E184" i="17"/>
  <c r="E196" i="17"/>
  <c r="F109" i="17"/>
  <c r="E182" i="17"/>
  <c r="H81" i="17"/>
  <c r="E214" i="17"/>
  <c r="F182" i="17"/>
  <c r="E213" i="17"/>
  <c r="F223" i="17"/>
  <c r="F221" i="17"/>
  <c r="F199" i="17"/>
  <c r="E211" i="17"/>
  <c r="F220" i="17"/>
  <c r="F78" i="17"/>
  <c r="F185" i="17"/>
  <c r="H216" i="17"/>
  <c r="F216" i="17"/>
  <c r="D184" i="17"/>
  <c r="I172" i="17"/>
  <c r="I185" i="17" s="1"/>
  <c r="H68" i="17"/>
  <c r="H72" i="17"/>
  <c r="H110" i="17"/>
  <c r="H97" i="17"/>
  <c r="H103" i="17"/>
  <c r="H114" i="17"/>
  <c r="H105" i="17"/>
  <c r="H113" i="17"/>
  <c r="H94" i="17"/>
  <c r="H74" i="17"/>
  <c r="H70" i="17"/>
  <c r="H78" i="17"/>
  <c r="H107" i="17"/>
  <c r="H86" i="17"/>
  <c r="H108" i="17"/>
  <c r="H109" i="17"/>
  <c r="H104" i="17"/>
  <c r="H99" i="17"/>
  <c r="H71" i="17"/>
  <c r="H87" i="17"/>
  <c r="H112" i="17"/>
  <c r="H85" i="17"/>
  <c r="H92" i="17"/>
  <c r="H88" i="17"/>
  <c r="H102" i="17"/>
  <c r="H95" i="17"/>
  <c r="H83" i="17"/>
  <c r="H75" i="17"/>
  <c r="H77" i="17"/>
  <c r="H82" i="17"/>
  <c r="H116" i="17"/>
  <c r="D213" i="17"/>
  <c r="D175" i="17"/>
  <c r="D183" i="17"/>
  <c r="D197" i="17"/>
  <c r="D206" i="17"/>
  <c r="D216" i="17"/>
  <c r="D224" i="17"/>
  <c r="D177" i="17"/>
  <c r="D181" i="17"/>
  <c r="D198" i="17"/>
  <c r="D195" i="17"/>
  <c r="D203" i="17"/>
  <c r="D187" i="17"/>
  <c r="D192" i="17"/>
  <c r="D193" i="17"/>
  <c r="D223" i="17"/>
  <c r="D180" i="17"/>
  <c r="D215" i="17"/>
  <c r="D210" i="17"/>
  <c r="D200" i="17"/>
  <c r="D205" i="17"/>
  <c r="D220" i="17"/>
  <c r="D207" i="17"/>
  <c r="D209" i="17"/>
  <c r="D204" i="17"/>
  <c r="D189" i="17"/>
  <c r="D194" i="17"/>
  <c r="D208" i="17"/>
  <c r="D217" i="17"/>
  <c r="D196" i="17"/>
  <c r="D201" i="17"/>
  <c r="D179" i="17"/>
  <c r="D185" i="17"/>
  <c r="G224" i="17"/>
  <c r="G175" i="17"/>
  <c r="G183" i="17"/>
  <c r="G190" i="17"/>
  <c r="G201" i="17"/>
  <c r="G219" i="17"/>
  <c r="G177" i="17"/>
  <c r="G200" i="17"/>
  <c r="G178" i="17"/>
  <c r="G204" i="17"/>
  <c r="G210" i="17"/>
  <c r="G186" i="17"/>
  <c r="G213" i="17"/>
  <c r="G206" i="17"/>
  <c r="G220" i="17"/>
  <c r="G211" i="17"/>
  <c r="G180" i="17"/>
  <c r="G179" i="17"/>
  <c r="G182" i="17"/>
  <c r="G188" i="17"/>
  <c r="G205" i="17"/>
  <c r="G194" i="17"/>
  <c r="G214" i="17"/>
  <c r="G202" i="17"/>
  <c r="G197" i="17"/>
  <c r="G196" i="17"/>
  <c r="G184" i="17"/>
  <c r="G221" i="17"/>
  <c r="G187" i="17"/>
  <c r="G199" i="17"/>
  <c r="G189" i="17"/>
  <c r="G195" i="17"/>
  <c r="G212" i="17"/>
  <c r="G209" i="17"/>
  <c r="D102" i="17"/>
  <c r="H106" i="17"/>
  <c r="D222" i="17"/>
  <c r="D70" i="17"/>
  <c r="D218" i="17"/>
  <c r="D79" i="17"/>
  <c r="D98" i="17"/>
  <c r="D77" i="17"/>
  <c r="H79" i="17"/>
  <c r="D219" i="17"/>
  <c r="G207" i="17"/>
  <c r="H73" i="17"/>
  <c r="D178" i="17"/>
  <c r="F68" i="17"/>
  <c r="F82" i="17"/>
  <c r="F98" i="17"/>
  <c r="F71" i="17"/>
  <c r="F80" i="17"/>
  <c r="F106" i="17"/>
  <c r="F88" i="17"/>
  <c r="F83" i="17"/>
  <c r="F94" i="17"/>
  <c r="F101" i="17"/>
  <c r="F117" i="17"/>
  <c r="F77" i="17"/>
  <c r="F72" i="17"/>
  <c r="F112" i="17"/>
  <c r="F104" i="17"/>
  <c r="F91" i="17"/>
  <c r="F110" i="17"/>
  <c r="F92" i="17"/>
  <c r="F113" i="17"/>
  <c r="F75" i="17"/>
  <c r="F114" i="17"/>
  <c r="F85" i="17"/>
  <c r="F116" i="17"/>
  <c r="F86" i="17"/>
  <c r="F84" i="17"/>
  <c r="F73" i="17"/>
  <c r="F90" i="17"/>
  <c r="F95" i="17"/>
  <c r="F74" i="17"/>
  <c r="F81" i="17"/>
  <c r="G217" i="17"/>
  <c r="D82" i="17"/>
  <c r="H89" i="17"/>
  <c r="F103" i="17"/>
  <c r="F79" i="17"/>
  <c r="F105" i="17"/>
  <c r="G181" i="17"/>
  <c r="D221" i="17"/>
  <c r="H93" i="17"/>
  <c r="I64" i="17"/>
  <c r="I70" i="17" s="1"/>
  <c r="D68" i="17"/>
  <c r="D85" i="17"/>
  <c r="D113" i="17"/>
  <c r="D117" i="17"/>
  <c r="D101" i="17"/>
  <c r="D92" i="17"/>
  <c r="D111" i="17"/>
  <c r="D69" i="17"/>
  <c r="D87" i="17"/>
  <c r="D97" i="17"/>
  <c r="D88" i="17"/>
  <c r="D75" i="17"/>
  <c r="D96" i="17"/>
  <c r="D72" i="17"/>
  <c r="D90" i="17"/>
  <c r="D116" i="17"/>
  <c r="D74" i="17"/>
  <c r="D104" i="17"/>
  <c r="D71" i="17"/>
  <c r="D76" i="17"/>
  <c r="D86" i="17"/>
  <c r="D81" i="17"/>
  <c r="D103" i="17"/>
  <c r="D110" i="17"/>
  <c r="D94" i="17"/>
  <c r="D73" i="17"/>
  <c r="D108" i="17"/>
  <c r="D100" i="17"/>
  <c r="D93" i="17"/>
  <c r="D89" i="17"/>
  <c r="D99" i="17"/>
  <c r="D83" i="17"/>
  <c r="D80" i="17"/>
  <c r="G218" i="17"/>
  <c r="D211" i="17"/>
  <c r="D199" i="17"/>
  <c r="D115" i="17"/>
  <c r="D191" i="17"/>
  <c r="D186" i="17"/>
  <c r="H100" i="17"/>
  <c r="D105" i="17"/>
  <c r="D91" i="17"/>
  <c r="H90" i="17"/>
  <c r="H96" i="17"/>
  <c r="D202" i="17"/>
  <c r="H115" i="17"/>
  <c r="D106" i="17"/>
  <c r="D190" i="17"/>
  <c r="H91" i="17"/>
  <c r="D95" i="17"/>
  <c r="D176" i="17"/>
  <c r="D78" i="17"/>
  <c r="F102" i="17"/>
  <c r="H101" i="17"/>
  <c r="F107" i="17"/>
  <c r="F96" i="17"/>
  <c r="H69" i="17"/>
  <c r="E93" i="17"/>
  <c r="E69" i="17"/>
  <c r="E79" i="17"/>
  <c r="H206" i="17"/>
  <c r="H214" i="17"/>
  <c r="E68" i="17"/>
  <c r="H213" i="17"/>
  <c r="E110" i="17"/>
  <c r="E72" i="17"/>
  <c r="E70" i="17"/>
  <c r="E112" i="17"/>
  <c r="H195" i="17"/>
  <c r="H175" i="17"/>
  <c r="H183" i="17"/>
  <c r="G68" i="17"/>
  <c r="E107" i="17"/>
  <c r="G94" i="17"/>
  <c r="G71" i="17"/>
  <c r="G93" i="17"/>
  <c r="H204" i="17"/>
  <c r="H192" i="17"/>
  <c r="G89" i="17"/>
  <c r="G100" i="17"/>
  <c r="H197" i="17"/>
  <c r="E80" i="17"/>
  <c r="H218" i="17"/>
  <c r="E105" i="17"/>
  <c r="E98" i="17"/>
  <c r="E94" i="17"/>
  <c r="H178" i="17"/>
  <c r="G70" i="17"/>
  <c r="H198" i="17"/>
  <c r="G106" i="17"/>
  <c r="H177" i="17"/>
  <c r="E204" i="17"/>
  <c r="E175" i="17"/>
  <c r="E183" i="17"/>
  <c r="E103" i="17"/>
  <c r="E178" i="17"/>
  <c r="E114" i="17"/>
  <c r="E180" i="17"/>
  <c r="E86" i="17"/>
  <c r="E219" i="17"/>
  <c r="G83" i="17"/>
  <c r="G117" i="17"/>
  <c r="E191" i="17"/>
  <c r="F219" i="17"/>
  <c r="G109" i="17"/>
  <c r="E212" i="17"/>
  <c r="H186" i="17"/>
  <c r="E111" i="17"/>
  <c r="E81" i="17"/>
  <c r="H212" i="17"/>
  <c r="H207" i="17"/>
  <c r="E74" i="17"/>
  <c r="E78" i="17"/>
  <c r="G80" i="17"/>
  <c r="E87" i="17"/>
  <c r="H220" i="17"/>
  <c r="E91" i="17"/>
  <c r="G95" i="17"/>
  <c r="E92" i="17"/>
  <c r="G75" i="17"/>
  <c r="G103" i="17"/>
  <c r="G76" i="17"/>
  <c r="G81" i="17"/>
  <c r="G107" i="17"/>
  <c r="E179" i="17"/>
  <c r="E221" i="17"/>
  <c r="E85" i="17"/>
  <c r="F175" i="17"/>
  <c r="F183" i="17"/>
  <c r="F179" i="17"/>
  <c r="G110" i="17"/>
  <c r="I50" i="18"/>
  <c r="I55" i="18"/>
  <c r="I57" i="18"/>
  <c r="I58" i="18"/>
  <c r="I52" i="18"/>
  <c r="I45" i="18"/>
  <c r="I53" i="18"/>
  <c r="I43" i="18"/>
  <c r="I46" i="18"/>
  <c r="I48" i="18"/>
  <c r="G40" i="33"/>
  <c r="E59" i="18"/>
  <c r="F59" i="18"/>
  <c r="I56" i="18"/>
  <c r="I42" i="18"/>
  <c r="I44" i="18"/>
  <c r="I49" i="18"/>
  <c r="I47" i="18"/>
  <c r="G59" i="18"/>
  <c r="H59" i="18"/>
  <c r="D59" i="18"/>
  <c r="I39" i="18"/>
  <c r="I40" i="18"/>
  <c r="I41" i="18"/>
  <c r="I51" i="18"/>
  <c r="G6" i="33"/>
  <c r="G36" i="33"/>
  <c r="G31" i="33"/>
  <c r="I199" i="17" l="1"/>
  <c r="I204" i="17"/>
  <c r="I200" i="17"/>
  <c r="I211" i="17"/>
  <c r="I210" i="17"/>
  <c r="I186" i="17"/>
  <c r="I201" i="17"/>
  <c r="I223" i="17"/>
  <c r="I197" i="17"/>
  <c r="I180" i="17"/>
  <c r="I195" i="17"/>
  <c r="I224" i="17"/>
  <c r="I190" i="17"/>
  <c r="I219" i="17"/>
  <c r="I193" i="17"/>
  <c r="I189" i="17"/>
  <c r="I208" i="17"/>
  <c r="I178" i="17"/>
  <c r="I222" i="17"/>
  <c r="I217" i="17"/>
  <c r="I206" i="17"/>
  <c r="I212" i="17"/>
  <c r="I97" i="17"/>
  <c r="I179" i="17"/>
  <c r="I198" i="17"/>
  <c r="I176" i="17"/>
  <c r="I213" i="17"/>
  <c r="I110" i="17"/>
  <c r="I109" i="17"/>
  <c r="I103" i="17"/>
  <c r="I94" i="17"/>
  <c r="I205" i="17"/>
  <c r="I196" i="17"/>
  <c r="I68" i="17"/>
  <c r="I98" i="17"/>
  <c r="I77" i="17"/>
  <c r="I112" i="17"/>
  <c r="H118" i="17"/>
  <c r="F225" i="17"/>
  <c r="I102" i="17"/>
  <c r="G225" i="17"/>
  <c r="I117" i="17"/>
  <c r="I78" i="17"/>
  <c r="I79" i="17"/>
  <c r="I76" i="17"/>
  <c r="I93" i="17"/>
  <c r="G118" i="17"/>
  <c r="E118" i="17"/>
  <c r="I85" i="17"/>
  <c r="I104" i="17"/>
  <c r="I116" i="17"/>
  <c r="I73" i="17"/>
  <c r="I111" i="17"/>
  <c r="I71" i="17"/>
  <c r="I88" i="17"/>
  <c r="I101" i="17"/>
  <c r="I192" i="17"/>
  <c r="I215" i="17"/>
  <c r="I194" i="17"/>
  <c r="I221" i="17"/>
  <c r="I216" i="17"/>
  <c r="I91" i="17"/>
  <c r="I83" i="17"/>
  <c r="I187" i="17"/>
  <c r="I100" i="17"/>
  <c r="I84" i="17"/>
  <c r="I82" i="17"/>
  <c r="H225" i="17"/>
  <c r="I207" i="17"/>
  <c r="I114" i="17"/>
  <c r="I113" i="17"/>
  <c r="I92" i="17"/>
  <c r="D118" i="17"/>
  <c r="I105" i="17"/>
  <c r="I191" i="17"/>
  <c r="I107" i="17"/>
  <c r="I106" i="17"/>
  <c r="I96" i="17"/>
  <c r="I86" i="17"/>
  <c r="I108" i="17"/>
  <c r="I89" i="17"/>
  <c r="I80" i="17"/>
  <c r="I188" i="17"/>
  <c r="I175" i="17"/>
  <c r="I225" i="17"/>
  <c r="I183" i="17"/>
  <c r="I203" i="17"/>
  <c r="E225" i="17"/>
  <c r="I115" i="17"/>
  <c r="I184" i="17"/>
  <c r="I220" i="17"/>
  <c r="I87" i="17"/>
  <c r="F118" i="17"/>
  <c r="I90" i="17"/>
  <c r="I74" i="17"/>
  <c r="I182" i="17"/>
  <c r="I81" i="17"/>
  <c r="I75" i="17"/>
  <c r="I72" i="17"/>
  <c r="I95" i="17"/>
  <c r="I209" i="17"/>
  <c r="I177" i="17"/>
  <c r="I218" i="17"/>
  <c r="I69" i="17"/>
  <c r="I99" i="17"/>
  <c r="I181" i="17"/>
  <c r="I214" i="17"/>
  <c r="D225" i="17"/>
  <c r="I202" i="17"/>
  <c r="I59" i="18"/>
  <c r="I11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Hillary Rono</author>
  </authors>
  <commentList>
    <comment ref="C15" authorId="0" shapeId="0" xr:uid="{9D6EC6C2-6A3A-4E6F-909D-8686F3059893}">
      <text>
        <r>
          <rPr>
            <sz val="9"/>
            <color indexed="81"/>
            <rFont val="Tahoma"/>
            <family val="2"/>
          </rPr>
          <t xml:space="preserve">
Enter the country manually</t>
        </r>
      </text>
    </comment>
    <comment ref="C16" authorId="0" shapeId="0" xr:uid="{B700B56F-E25F-49F7-864D-4BB6031B2943}">
      <text>
        <r>
          <rPr>
            <sz val="9"/>
            <color indexed="81"/>
            <rFont val="Tahoma"/>
            <family val="2"/>
          </rPr>
          <t xml:space="preserve">
Enter the country manually</t>
        </r>
      </text>
    </comment>
    <comment ref="C17" authorId="0" shapeId="0" xr:uid="{FEF89B06-14FE-42B0-89AC-71A92732BF8D}">
      <text>
        <r>
          <rPr>
            <sz val="9"/>
            <color indexed="81"/>
            <rFont val="Tahoma"/>
            <family val="2"/>
          </rPr>
          <t xml:space="preserve">
Enter the country manually</t>
        </r>
      </text>
    </comment>
    <comment ref="C18" authorId="0" shapeId="0" xr:uid="{78D19B0D-B42A-427E-B79B-92FF9A11CC27}">
      <text>
        <r>
          <rPr>
            <sz val="9"/>
            <color indexed="81"/>
            <rFont val="Tahoma"/>
            <family val="2"/>
          </rPr>
          <t xml:space="preserve">
Enter the country manually</t>
        </r>
      </text>
    </comment>
    <comment ref="C19" authorId="0" shapeId="0" xr:uid="{E5413614-CD4E-4E32-8EF7-8242230AEDA7}">
      <text>
        <r>
          <rPr>
            <sz val="9"/>
            <color indexed="81"/>
            <rFont val="Tahoma"/>
            <family val="2"/>
          </rPr>
          <t xml:space="preserve">
Enter the country manually</t>
        </r>
      </text>
    </comment>
    <comment ref="C20" authorId="0" shapeId="0" xr:uid="{5493136B-21B9-4B5D-883C-FB510DE9DFA3}">
      <text>
        <r>
          <rPr>
            <sz val="9"/>
            <color indexed="81"/>
            <rFont val="Tahoma"/>
            <family val="2"/>
          </rPr>
          <t xml:space="preserve">
Enter the country manually</t>
        </r>
      </text>
    </comment>
    <comment ref="C21" authorId="0" shapeId="0" xr:uid="{7B709664-AA31-401F-971B-42BFA374D2FB}">
      <text>
        <r>
          <rPr>
            <sz val="9"/>
            <color indexed="81"/>
            <rFont val="Tahoma"/>
            <family val="2"/>
          </rPr>
          <t xml:space="preserve">
Enter the country manually</t>
        </r>
      </text>
    </comment>
    <comment ref="C22" authorId="0" shapeId="0" xr:uid="{BDD2B313-DAB2-426B-8F08-1C750A1C61E8}">
      <text>
        <r>
          <rPr>
            <sz val="9"/>
            <color indexed="81"/>
            <rFont val="Tahoma"/>
            <family val="2"/>
          </rPr>
          <t xml:space="preserve">
Enter the country manually</t>
        </r>
      </text>
    </comment>
    <comment ref="C23" authorId="0" shapeId="0" xr:uid="{3EE1DCB0-3444-40B6-9819-0D11F3FA8ED7}">
      <text>
        <r>
          <rPr>
            <sz val="9"/>
            <color indexed="81"/>
            <rFont val="Tahoma"/>
            <family val="2"/>
          </rPr>
          <t xml:space="preserve">
Enter the country manually</t>
        </r>
      </text>
    </comment>
    <comment ref="C24" authorId="0" shapeId="0" xr:uid="{E5792FA6-638A-46A7-AD23-08DD7354CC96}">
      <text>
        <r>
          <rPr>
            <sz val="9"/>
            <color indexed="81"/>
            <rFont val="Tahoma"/>
            <family val="2"/>
          </rPr>
          <t xml:space="preserve">
Enter the country manually</t>
        </r>
      </text>
    </comment>
    <comment ref="C25" authorId="0" shapeId="0" xr:uid="{44D1CA71-2F29-4BC8-8CBB-F5DDF3DADA9A}">
      <text>
        <r>
          <rPr>
            <sz val="9"/>
            <color indexed="81"/>
            <rFont val="Tahoma"/>
            <family val="2"/>
          </rPr>
          <t xml:space="preserve">
Enter the country manually</t>
        </r>
      </text>
    </comment>
    <comment ref="C26" authorId="0" shapeId="0" xr:uid="{F2A9F655-14EA-4A53-A39F-190B4E512BCA}">
      <text>
        <r>
          <rPr>
            <sz val="9"/>
            <color indexed="81"/>
            <rFont val="Tahoma"/>
            <family val="2"/>
          </rPr>
          <t xml:space="preserve">
Enter the country manually</t>
        </r>
      </text>
    </comment>
    <comment ref="C27" authorId="0" shapeId="0" xr:uid="{1721520D-BE8D-4B14-AC67-2EB3797A019E}">
      <text>
        <r>
          <rPr>
            <sz val="9"/>
            <color indexed="81"/>
            <rFont val="Tahoma"/>
            <family val="2"/>
          </rPr>
          <t xml:space="preserve">
Enter the country manually</t>
        </r>
      </text>
    </comment>
    <comment ref="C28" authorId="0" shapeId="0" xr:uid="{3D0F9F7D-1EB7-4B9D-9910-0901C269204D}">
      <text>
        <r>
          <rPr>
            <sz val="9"/>
            <color indexed="81"/>
            <rFont val="Tahoma"/>
            <family val="2"/>
          </rPr>
          <t xml:space="preserve">
Enter the country manually</t>
        </r>
      </text>
    </comment>
    <comment ref="C29" authorId="0" shapeId="0" xr:uid="{DB89007F-6FE2-4765-B6A0-C486E34CCF21}">
      <text>
        <r>
          <rPr>
            <sz val="9"/>
            <color indexed="81"/>
            <rFont val="Tahoma"/>
            <family val="2"/>
          </rPr>
          <t xml:space="preserve">
Enter the country manually</t>
        </r>
      </text>
    </comment>
    <comment ref="C30" authorId="0" shapeId="0" xr:uid="{ADCD312A-40FC-4B2B-9140-B400F196A5E1}">
      <text>
        <r>
          <rPr>
            <sz val="9"/>
            <color indexed="81"/>
            <rFont val="Tahoma"/>
            <family val="2"/>
          </rPr>
          <t xml:space="preserve">
Enter the country manually</t>
        </r>
      </text>
    </comment>
    <comment ref="C31" authorId="0" shapeId="0" xr:uid="{E2207C66-982C-4A7E-9FA2-759FE0FC0E15}">
      <text>
        <r>
          <rPr>
            <sz val="9"/>
            <color indexed="81"/>
            <rFont val="Tahoma"/>
            <family val="2"/>
          </rPr>
          <t xml:space="preserve">
Enter the country manually</t>
        </r>
      </text>
    </comment>
    <comment ref="C32" authorId="0" shapeId="0" xr:uid="{3A75911F-3CC2-40EA-B2D6-BDAD64C71B52}">
      <text>
        <r>
          <rPr>
            <sz val="9"/>
            <color indexed="81"/>
            <rFont val="Tahoma"/>
            <family val="2"/>
          </rPr>
          <t xml:space="preserve">
Enter the country manually</t>
        </r>
      </text>
    </comment>
    <comment ref="C33" authorId="0" shapeId="0" xr:uid="{244AF616-E9D6-4DA7-9ED3-3714AE25A417}">
      <text>
        <r>
          <rPr>
            <sz val="9"/>
            <color indexed="81"/>
            <rFont val="Tahoma"/>
            <family val="2"/>
          </rPr>
          <t xml:space="preserve">
Enter the country manually</t>
        </r>
      </text>
    </comment>
    <comment ref="C34" authorId="0" shapeId="0" xr:uid="{D9B0C95B-1068-498E-8A4F-FF2E7998C546}">
      <text>
        <r>
          <rPr>
            <sz val="9"/>
            <color indexed="81"/>
            <rFont val="Tahoma"/>
            <family val="2"/>
          </rPr>
          <t xml:space="preserve">
Enter the country manually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Katarzyna Najdyhor</author>
  </authors>
  <commentList>
    <comment ref="D20" authorId="0" shapeId="0" xr:uid="{00000000-0006-0000-0800-000001000000}">
      <text>
        <r>
          <rPr>
            <sz val="9"/>
            <color indexed="81"/>
            <rFont val="Tahoma"/>
            <family val="2"/>
          </rPr>
          <t xml:space="preserve">This should include your CORE theme and up to 4 research themes either listed in the application / is deemed appropriate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Hugh Halligan</author>
  </authors>
  <commentList>
    <comment ref="K11" authorId="0" shapeId="0" xr:uid="{00000000-0006-0000-0900-000001000000}">
      <text>
        <r>
          <rPr>
            <sz val="9"/>
            <color indexed="81"/>
            <rFont val="Tahoma"/>
            <family val="2"/>
          </rPr>
          <t>This includes: 
Geo. Weighting
Other Allowances
Superannuation &amp; NI
Apprenticeship levy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Hugh Halligan</author>
  </authors>
  <commentList>
    <comment ref="C317" authorId="0" shapeId="0" xr:uid="{00000000-0006-0000-0A00-000001000000}">
      <text>
        <r>
          <rPr>
            <sz val="9"/>
            <color rgb="FF000000"/>
            <rFont val="Tahoma"/>
            <family val="2"/>
          </rPr>
          <t xml:space="preserve">When entering text if you wish to add a new line PRESS Alt+ENTER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ostest</author>
    <author>Windows User</author>
    <author>medlcooa</author>
  </authors>
  <commentList>
    <comment ref="A36" authorId="0" shapeId="0" xr:uid="{00000000-0006-0000-1300-000001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text>
    </comment>
    <comment ref="G36" authorId="0" shapeId="0" xr:uid="{00000000-0006-0000-1300-00000200000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text>
    </comment>
    <comment ref="A37" authorId="0" shapeId="0" xr:uid="{00000000-0006-0000-1300-000003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37" authorId="0" shapeId="0" xr:uid="{00000000-0006-0000-1300-000004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38" authorId="0" shapeId="0" xr:uid="{00000000-0006-0000-1300-000005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38" authorId="0" shapeId="0" xr:uid="{00000000-0006-0000-1300-000006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64" authorId="0" shapeId="0" xr:uid="{00000000-0006-0000-1300-000007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64" authorId="0" shapeId="0" xr:uid="{00000000-0006-0000-1300-000008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65" authorId="0" shapeId="0" xr:uid="{00000000-0006-0000-1300-000009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65" authorId="0" shapeId="0" xr:uid="{00000000-0006-0000-1300-00000A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69" authorId="0" shapeId="0" xr:uid="{00000000-0006-0000-1300-00000B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69" authorId="0" shapeId="0" xr:uid="{00000000-0006-0000-1300-00000C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70" authorId="0" shapeId="0" xr:uid="{00000000-0006-0000-1300-00000D00000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r>
          <rPr>
            <sz val="8"/>
            <color indexed="81"/>
            <rFont val="Tahoma"/>
            <family val="2"/>
          </rPr>
          <t xml:space="preserve">
</t>
        </r>
      </text>
    </comment>
    <comment ref="G70" authorId="0" shapeId="0" xr:uid="{00000000-0006-0000-1300-00000E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71" authorId="0" shapeId="0" xr:uid="{00000000-0006-0000-1300-00000F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G71" authorId="0" shapeId="0" xr:uid="{00000000-0006-0000-1300-00001000000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A89" authorId="1" shapeId="0" xr:uid="{00000000-0006-0000-1300-000011000000}">
      <text>
        <r>
          <rPr>
            <b/>
            <sz val="9"/>
            <color indexed="81"/>
            <rFont val="Tahoma"/>
            <family val="2"/>
          </rPr>
          <t>Need definitions of when should be used - perhaps in step-by-step completion guide or in the template itself</t>
        </r>
      </text>
    </comment>
    <comment ref="A96" authorId="1" shapeId="0" xr:uid="{00000000-0006-0000-1300-000012000000}">
      <text>
        <r>
          <rPr>
            <sz val="9"/>
            <color indexed="81"/>
            <rFont val="Tahoma"/>
            <family val="2"/>
          </rPr>
          <t xml:space="preserve">Controlled drugs are those that could potentially be abused (e.g. morphine) and need to be added to a register when used
</t>
        </r>
      </text>
    </comment>
    <comment ref="A97" authorId="1" shapeId="0" xr:uid="{00000000-0006-0000-1300-000013000000}">
      <text>
        <r>
          <rPr>
            <b/>
            <sz val="9"/>
            <color indexed="81"/>
            <rFont val="Tahoma"/>
            <family val="2"/>
          </rPr>
          <t>Only chargeable when work is performed by Pharmacy</t>
        </r>
        <r>
          <rPr>
            <sz val="9"/>
            <color indexed="81"/>
            <rFont val="Tahoma"/>
            <family val="2"/>
          </rPr>
          <t xml:space="preserve">
</t>
        </r>
      </text>
    </comment>
    <comment ref="A99" authorId="1" shapeId="0" xr:uid="{00000000-0006-0000-1300-000014000000}">
      <text>
        <r>
          <rPr>
            <b/>
            <sz val="9"/>
            <color indexed="81"/>
            <rFont val="Tahoma"/>
            <family val="2"/>
          </rPr>
          <t>Charged only if sponsors specifically requests counting and recording by pharmacy staff</t>
        </r>
        <r>
          <rPr>
            <sz val="9"/>
            <color indexed="81"/>
            <rFont val="Tahoma"/>
            <family val="2"/>
          </rPr>
          <t xml:space="preserve">
</t>
        </r>
      </text>
    </comment>
    <comment ref="A105" authorId="2" shapeId="0" xr:uid="{00000000-0006-0000-1300-000015000000}">
      <text>
        <r>
          <rPr>
            <b/>
            <sz val="9"/>
            <color indexed="81"/>
            <rFont val="Tahoma"/>
            <family val="2"/>
          </rPr>
          <t xml:space="preserve">Extended hours are defined as work added onto the normal working hours (09:00-17:00 Monday to Friday), but not necessarily starting in working hours.  For example CT dispensing required on a Tuesday 17:00-18:30   </t>
        </r>
        <r>
          <rPr>
            <sz val="9"/>
            <color indexed="81"/>
            <rFont val="Tahoma"/>
            <family val="2"/>
          </rPr>
          <t xml:space="preserve">
</t>
        </r>
      </text>
    </comment>
    <comment ref="A106" authorId="2" shapeId="0" xr:uid="{00000000-0006-0000-1300-000016000000}">
      <text>
        <r>
          <rPr>
            <b/>
            <sz val="9"/>
            <color indexed="81"/>
            <rFont val="Tahoma"/>
            <family val="2"/>
          </rPr>
          <t>Out-of-hour work is defined as weekend work or late evenings not following on from normal working hours. For example CT dispensing on a Tuesday 20:00-21:30 or Saturday morning</t>
        </r>
        <r>
          <rPr>
            <sz val="9"/>
            <color indexed="81"/>
            <rFont val="Tahoma"/>
            <family val="2"/>
          </rPr>
          <t xml:space="preserve">
</t>
        </r>
      </text>
    </comment>
    <comment ref="A109" authorId="1" shapeId="0" xr:uid="{00000000-0006-0000-1300-000017000000}">
      <text>
        <r>
          <rPr>
            <b/>
            <sz val="9"/>
            <color indexed="81"/>
            <rFont val="Tahoma"/>
            <family val="2"/>
          </rPr>
          <t>Stock checks are a good practice and not chargeable to the Sponsor, however additional task such as requests for specific reporting may be charged as additional costs if required</t>
        </r>
        <r>
          <rPr>
            <sz val="9"/>
            <color indexed="81"/>
            <rFont val="Tahoma"/>
            <family val="2"/>
          </rPr>
          <t xml:space="preserve">
</t>
        </r>
      </text>
    </comment>
  </commentList>
</comments>
</file>

<file path=xl/sharedStrings.xml><?xml version="1.0" encoding="utf-8"?>
<sst xmlns="http://schemas.openxmlformats.org/spreadsheetml/2006/main" count="3336" uniqueCount="685">
  <si>
    <t>Column</t>
  </si>
  <si>
    <t>Y1</t>
  </si>
  <si>
    <t>Y2</t>
  </si>
  <si>
    <t>Y3</t>
  </si>
  <si>
    <t>Y4</t>
  </si>
  <si>
    <t>Y5</t>
  </si>
  <si>
    <t>Total</t>
  </si>
  <si>
    <t>Summary of all Costs</t>
  </si>
  <si>
    <t>Summary of Direct &amp; Indirect</t>
  </si>
  <si>
    <t>Summary of Staff by Type</t>
  </si>
  <si>
    <t>Summary of Staff by Role</t>
  </si>
  <si>
    <t>Summary of Cost by Organisation</t>
  </si>
  <si>
    <t>Summary of Costs by Theme</t>
  </si>
  <si>
    <t>Summary All Theme Costs</t>
  </si>
  <si>
    <t xml:space="preserve">Break down </t>
  </si>
  <si>
    <t>Staff Costs</t>
  </si>
  <si>
    <t>Travel, Subsistence &amp; Conference</t>
  </si>
  <si>
    <t>Equipment</t>
  </si>
  <si>
    <t>Consumables</t>
  </si>
  <si>
    <t>PPIEP</t>
  </si>
  <si>
    <t>Dissemination</t>
  </si>
  <si>
    <t>Project Funds</t>
  </si>
  <si>
    <t>Other Direct Cost</t>
  </si>
  <si>
    <t>Indirect Costs</t>
  </si>
  <si>
    <t>Staff Cost</t>
  </si>
  <si>
    <t>2. Annual Costs of Staff Posts</t>
  </si>
  <si>
    <t>Staff FTE</t>
  </si>
  <si>
    <t xml:space="preserve">Y1 </t>
  </si>
  <si>
    <t>organisation</t>
  </si>
  <si>
    <t xml:space="preserve">Summary of Organisation Costs </t>
  </si>
  <si>
    <t>Year 1
£</t>
  </si>
  <si>
    <t>Year 2
£</t>
  </si>
  <si>
    <t>Year 3
£</t>
  </si>
  <si>
    <t>Year 4
£</t>
  </si>
  <si>
    <t>Year 5
£</t>
  </si>
  <si>
    <t>Total
£</t>
  </si>
  <si>
    <t>Total Organisation</t>
  </si>
  <si>
    <t>Total Org Type</t>
  </si>
  <si>
    <t>THEME</t>
  </si>
  <si>
    <t>Theme Breakdown</t>
  </si>
  <si>
    <t>SUMMARY OF COSTS</t>
  </si>
  <si>
    <t>APPLICATION TITLE:</t>
  </si>
  <si>
    <t>REFERENCE NUMBER:</t>
  </si>
  <si>
    <t xml:space="preserve">The summary of cost table is locked for editing. Totals are pulled from the relevant tabs. </t>
  </si>
  <si>
    <t xml:space="preserve">Select the drop down to view all themes combined or individually. </t>
  </si>
  <si>
    <t>ALL THEMES</t>
  </si>
  <si>
    <t>Research Costs (Funded by NIHR)</t>
  </si>
  <si>
    <t>Direct Costs</t>
  </si>
  <si>
    <t xml:space="preserve">Estate Costs </t>
  </si>
  <si>
    <t>Other Indirect Costs</t>
  </si>
  <si>
    <t>Total Funding Requested</t>
  </si>
  <si>
    <t>(Select)</t>
  </si>
  <si>
    <t>CORE</t>
  </si>
  <si>
    <t>SUMMARY OF STAFF RESOURCING</t>
  </si>
  <si>
    <t>Select the drop down to view all themes combined or individually.</t>
  </si>
  <si>
    <t>Summary of Staff Costs</t>
  </si>
  <si>
    <t>Theme Lead</t>
  </si>
  <si>
    <t>Research Staff</t>
  </si>
  <si>
    <t>Research Support Staff</t>
  </si>
  <si>
    <t>Research Trainees</t>
  </si>
  <si>
    <t>Summary of % Staff Allocation £</t>
  </si>
  <si>
    <t>Year 1
%</t>
  </si>
  <si>
    <t>Year 2
%</t>
  </si>
  <si>
    <t>Year 3
%</t>
  </si>
  <si>
    <t>Year 4
%</t>
  </si>
  <si>
    <t>Year 5
%</t>
  </si>
  <si>
    <t>Total Average
%</t>
  </si>
  <si>
    <t>Support Staff</t>
  </si>
  <si>
    <t>Summary of Weight FTE %</t>
  </si>
  <si>
    <t>Year 1
Weight FTE</t>
  </si>
  <si>
    <t>Year 2
Weight FTE</t>
  </si>
  <si>
    <t>Year 3
Weight FTE</t>
  </si>
  <si>
    <t>Year 4
Weight FTE</t>
  </si>
  <si>
    <t>Year 5
Weight FTE</t>
  </si>
  <si>
    <t>Total 
Weight FTE %</t>
  </si>
  <si>
    <t xml:space="preserve">Summary of Weight FTE % average </t>
  </si>
  <si>
    <t>Year 1
Average Weight FTE %</t>
  </si>
  <si>
    <t>Year 2
Average Weight FTE %</t>
  </si>
  <si>
    <t>Year 3
Average Weight FTE %</t>
  </si>
  <si>
    <t>Year 4
Average Weight FTE %</t>
  </si>
  <si>
    <t>Year 5
Average Weight FTE %</t>
  </si>
  <si>
    <t>Total 
Average Weight FTE %</t>
  </si>
  <si>
    <t>Summary of Weight FTE</t>
  </si>
  <si>
    <t xml:space="preserve">Year 1
Weight FTE </t>
  </si>
  <si>
    <t xml:space="preserve">Year 2
Weight FTE </t>
  </si>
  <si>
    <t xml:space="preserve">Year 3
Weight FTE </t>
  </si>
  <si>
    <t xml:space="preserve">Year 4
Weight FTE </t>
  </si>
  <si>
    <t xml:space="preserve">Year 5
Weight FTE </t>
  </si>
  <si>
    <t xml:space="preserve">Total 
Weight FTE </t>
  </si>
  <si>
    <t xml:space="preserve">Summary of Weighted FTE % average </t>
  </si>
  <si>
    <t xml:space="preserve">(Select) </t>
  </si>
  <si>
    <t>SUMMARY OF COST BY ORGANISATION</t>
  </si>
  <si>
    <t xml:space="preserve">Summary of % Organisation Costs Allocation </t>
  </si>
  <si>
    <t>SUMMARY OF COST BY THEME</t>
  </si>
  <si>
    <t>Summary of Cost by Theme</t>
  </si>
  <si>
    <t>SUMMARY OF ALL THEME COSTS</t>
  </si>
  <si>
    <t>Theme Name</t>
  </si>
  <si>
    <t xml:space="preserve">Yr1 Costs </t>
  </si>
  <si>
    <t xml:space="preserve">Yr2 Costs </t>
  </si>
  <si>
    <t xml:space="preserve">Yr3 Costs </t>
  </si>
  <si>
    <t xml:space="preserve">Yr4 Costs </t>
  </si>
  <si>
    <t xml:space="preserve">Yr5 Costs </t>
  </si>
  <si>
    <t>TOTAL</t>
  </si>
  <si>
    <t xml:space="preserve">Total </t>
  </si>
  <si>
    <t>STAFF POSTS AND SALARIES</t>
  </si>
  <si>
    <r>
      <t xml:space="preserve">This section of the financial plan presents an overview of all salary costs for staff members/roles (known or unknown) and relevant on-costs (i.e. pay increment dates, geographic weighting, superannuation, national insurance).
Salaries and staff details from this page will feed into other sections of the financial plan. All fields in this section </t>
    </r>
    <r>
      <rPr>
        <b/>
        <sz val="10"/>
        <rFont val="Arial"/>
        <family val="2"/>
      </rPr>
      <t>MUST</t>
    </r>
    <r>
      <rPr>
        <sz val="10"/>
        <rFont val="Arial"/>
        <family val="2"/>
      </rPr>
      <t xml:space="preserve"> be completed in full before completing the 'Annual Cost of Staff Posts' section of the financial plan. 'Theme name' and 'Organisation' drop down lists feeds in from the 'Award Details' tab.  
All staff members working on the NIHR HPRU award should be listed and their annual salaries must be stated. Where staff will be recruited as part of the proposed NIHR HPRU, please provide the average annual salary. Use current rates of pay and build in any known annual increments. Nationally or locally agreed pay increases should be excluded. If staff member names are currently unknown or wish to remain anonymous from their related salary, then please state the role name instead and complete the remaining fields. Salaries may be sought at a level appropriate to the skills, responsibilities and expertise necessary to carry out the role required, and to reflect the experience of a known individual, where this is in accordance with the salary scales and terms and conditions of service applying in the Host Organisation. 
Applicants must select a 'Staff Type' for each staff member from the prepopulated drop down list provided: Theme Lead, Research Staff, Research Support Staff and Research Trainees.</t>
    </r>
    <r>
      <rPr>
        <sz val="10"/>
        <rFont val="Arial"/>
        <family val="2"/>
      </rPr>
      <t xml:space="preserve">
Once the Staff type has been completed, applicants then must input a 'Role'. Please note, a prepopulated drop down list will be provided for Theme Lead and Research Trainees - Staff Types. Applicants are to manually input (using free text) Roles for Research Staff and Support Staff  - Staff Types. Applicants must not abbreviate Staff Role titles (e.g. RA instead of Research Assistant) and Role naming must remain consistent.        
Where named staff members are involved in more than one Theme/Staff Type/Role, you should add multiple lines to reflects this. For example, if a Research Assistant is involved in two different Themes, you should enter two lines for the Research Assistant with the same salary information. This will create two lines for the Research Assistant on the 'Annual Costs of Staff Posts' section. In this section you should then select the appropriate FTE commitment for each of the Themes.  
If applicants wish to discount salary costs, they can adjust the rates column (M) percentage down from 100%, which will affect the rate calculation in the 'Annual Cost of Staff Posts' section, i.e. the amount charge to the Award. For example, if a staff member's rate column (M) is reduced to 80%, only 80% of their salary will be calculated against the FTE &amp; time allocation.    
Although it is not mandatory, we would recommend that you complete this section in 'Theme' order. The order in which you enter the staff within this section will automatically replicate on the 'Annual Costs of Staff Posts' section. 
We reserve the right to award support at a different level, if considered appropriate. 
</t>
    </r>
  </si>
  <si>
    <t>org</t>
  </si>
  <si>
    <t>org type</t>
  </si>
  <si>
    <t>role</t>
  </si>
  <si>
    <t>country</t>
  </si>
  <si>
    <t>role theme</t>
  </si>
  <si>
    <t>org (indirect)</t>
  </si>
  <si>
    <t>Staff Member Name</t>
  </si>
  <si>
    <t>Organisation Name</t>
  </si>
  <si>
    <t>Org Type NHS/HEI/Other</t>
  </si>
  <si>
    <t>Staff Type</t>
  </si>
  <si>
    <t>Role</t>
  </si>
  <si>
    <t>Grade</t>
  </si>
  <si>
    <t>Salary
£</t>
  </si>
  <si>
    <t>On-costs</t>
  </si>
  <si>
    <t>Current 
Annual Salary Costs £</t>
  </si>
  <si>
    <t>Rate %</t>
  </si>
  <si>
    <t xml:space="preserve">Org Name </t>
  </si>
  <si>
    <t>Organisation NHS/HEI</t>
  </si>
  <si>
    <t>Organisation UK/International</t>
  </si>
  <si>
    <t xml:space="preserve">Theme Name </t>
  </si>
  <si>
    <t xml:space="preserve">Staff Type </t>
  </si>
  <si>
    <t>NHS Support Cost</t>
  </si>
  <si>
    <t>FREE TEXT</t>
  </si>
  <si>
    <t>NHS</t>
  </si>
  <si>
    <t>Academic lead</t>
  </si>
  <si>
    <t>United Kingdom (UK)</t>
  </si>
  <si>
    <t>Director</t>
  </si>
  <si>
    <t>PhD</t>
  </si>
  <si>
    <t>HEI</t>
  </si>
  <si>
    <t>Administrative</t>
  </si>
  <si>
    <t>Afghanistan</t>
  </si>
  <si>
    <t>Deputy Director</t>
  </si>
  <si>
    <t>MD</t>
  </si>
  <si>
    <t>Local Authority</t>
  </si>
  <si>
    <t>Behavioural Scientist</t>
  </si>
  <si>
    <t>Albania</t>
  </si>
  <si>
    <t>MPhil</t>
  </si>
  <si>
    <t>Charity</t>
  </si>
  <si>
    <t>Chief Investigator</t>
  </si>
  <si>
    <t>Algeria</t>
  </si>
  <si>
    <t>Implementation Lead</t>
  </si>
  <si>
    <t>MRes</t>
  </si>
  <si>
    <t xml:space="preserve">Commercial </t>
  </si>
  <si>
    <t xml:space="preserve">Clinical Trial Specialist </t>
  </si>
  <si>
    <t>Andorra</t>
  </si>
  <si>
    <t>Post Doc</t>
  </si>
  <si>
    <t>Other</t>
  </si>
  <si>
    <t>Co-applicant</t>
  </si>
  <si>
    <t>Angola</t>
  </si>
  <si>
    <t xml:space="preserve">Consultant advisor </t>
  </si>
  <si>
    <t>Antigua and Barbuda</t>
  </si>
  <si>
    <t>Data analyst</t>
  </si>
  <si>
    <t>Argentina</t>
  </si>
  <si>
    <t>General</t>
  </si>
  <si>
    <t>Armenia</t>
  </si>
  <si>
    <t xml:space="preserve">Health Economist </t>
  </si>
  <si>
    <t>Australia</t>
  </si>
  <si>
    <t xml:space="preserve">Health Psychologist </t>
  </si>
  <si>
    <t>Austria</t>
  </si>
  <si>
    <t xml:space="preserve">IS Developer </t>
  </si>
  <si>
    <t>Azerbaijan</t>
  </si>
  <si>
    <t>Other Staff</t>
  </si>
  <si>
    <t>Bahamas</t>
  </si>
  <si>
    <t xml:space="preserve">Patient/Public Co-applicant </t>
  </si>
  <si>
    <t>Bahrain</t>
  </si>
  <si>
    <t xml:space="preserve">Research Assistant </t>
  </si>
  <si>
    <t>Bangladesh</t>
  </si>
  <si>
    <t>Research Administration</t>
  </si>
  <si>
    <t>Barbados</t>
  </si>
  <si>
    <t xml:space="preserve">Research Associate </t>
  </si>
  <si>
    <t>Belarus</t>
  </si>
  <si>
    <t xml:space="preserve">Research Fellow </t>
  </si>
  <si>
    <t>Belgium</t>
  </si>
  <si>
    <t>Research Interventionist</t>
  </si>
  <si>
    <t>Belize</t>
  </si>
  <si>
    <t>Research Methodologist</t>
  </si>
  <si>
    <t>Benin</t>
  </si>
  <si>
    <t xml:space="preserve">Research Midwife </t>
  </si>
  <si>
    <t>Bhutan</t>
  </si>
  <si>
    <t>Research Nurse</t>
  </si>
  <si>
    <t>Bolivia</t>
  </si>
  <si>
    <t xml:space="preserve">Research Psychologist </t>
  </si>
  <si>
    <t>Bosnia and Herzegovina</t>
  </si>
  <si>
    <t>Research Therapist</t>
  </si>
  <si>
    <t>Botswana</t>
  </si>
  <si>
    <t xml:space="preserve">Statistician </t>
  </si>
  <si>
    <t>Brazil</t>
  </si>
  <si>
    <t xml:space="preserve">Study Manager </t>
  </si>
  <si>
    <t>Brunei</t>
  </si>
  <si>
    <t>Systematic reviewer</t>
  </si>
  <si>
    <t>Bulgaria</t>
  </si>
  <si>
    <t>Surgery Specialist</t>
  </si>
  <si>
    <t>Burkina Faso</t>
  </si>
  <si>
    <t>Burundi</t>
  </si>
  <si>
    <t>Cabo Verde</t>
  </si>
  <si>
    <t>Cambodia</t>
  </si>
  <si>
    <t>Cameroon</t>
  </si>
  <si>
    <t>Canada</t>
  </si>
  <si>
    <t>Central African Republic (CAR)</t>
  </si>
  <si>
    <t>Chad</t>
  </si>
  <si>
    <t>Chile</t>
  </si>
  <si>
    <t>China</t>
  </si>
  <si>
    <t>Colombia</t>
  </si>
  <si>
    <t>Comoros</t>
  </si>
  <si>
    <r>
      <t>Democratic Republic of the</t>
    </r>
    <r>
      <rPr>
        <sz val="13"/>
        <color indexed="56"/>
        <rFont val="Tahoma"/>
        <family val="2"/>
      </rPr>
      <t> Congo</t>
    </r>
  </si>
  <si>
    <r>
      <t>Republic of the</t>
    </r>
    <r>
      <rPr>
        <sz val="13"/>
        <color indexed="56"/>
        <rFont val="Tahoma"/>
        <family val="2"/>
      </rPr>
      <t> Congo</t>
    </r>
  </si>
  <si>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</si>
  <si>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</si>
  <si>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</si>
  <si>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</si>
  <si>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</si>
  <si>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</si>
  <si>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</si>
  <si>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</si>
  <si>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</si>
  <si>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</si>
  <si>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</si>
  <si>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</si>
  <si>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</si>
  <si>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</si>
  <si>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</si>
  <si>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</si>
  <si>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</si>
  <si>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</si>
  <si>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</si>
  <si>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</si>
  <si>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</si>
  <si>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</si>
  <si>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</si>
  <si>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</si>
  <si>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</si>
  <si>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</si>
  <si>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</si>
  <si>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</si>
  <si>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</si>
  <si>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</si>
  <si>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</si>
  <si>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</si>
  <si>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</si>
  <si>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</si>
  <si>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</si>
  <si>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</si>
  <si>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</si>
  <si>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</si>
  <si>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</si>
  <si>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</si>
  <si>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</si>
  <si>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</si>
  <si>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</si>
  <si>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</si>
  <si>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</si>
  <si>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</si>
  <si>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</si>
  <si>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</si>
  <si>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</si>
  <si>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</si>
  <si>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</si>
  <si>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</si>
  <si>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</si>
  <si>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</si>
  <si>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</si>
  <si>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</si>
  <si>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</si>
  <si>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</si>
  <si>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</si>
  <si>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</si>
  <si>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Macedonia (FYROM)</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</si>
  <si>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</si>
  <si>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</si>
  <si>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</si>
  <si>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</si>
  <si>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</si>
  <si>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</si>
  <si>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</si>
  <si>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</si>
  <si>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</si>
  <si>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</si>
  <si>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</si>
  <si>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</si>
  <si>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</si>
  <si>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</si>
  <si>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</si>
  <si>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</si>
  <si>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</si>
  <si>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</si>
  <si>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</si>
  <si>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</si>
  <si>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</si>
  <si>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</si>
  <si>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</si>
  <si>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</si>
  <si>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</si>
  <si>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</si>
  <si>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North Korea</t>
  </si>
  <si>
    <t>Norway</t>
  </si>
  <si>
    <t>Oman</t>
  </si>
  <si>
    <t>Pakistan</t>
  </si>
  <si>
    <t>Palau</t>
  </si>
  <si>
    <t>Palestine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</si>
  <si>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</si>
  <si>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</si>
  <si>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</si>
  <si>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</si>
  <si>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</si>
  <si>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</si>
  <si>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</si>
  <si>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</si>
  <si>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</si>
  <si>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</si>
  <si>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</si>
  <si>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</si>
  <si>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</si>
  <si>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</si>
  <si>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</si>
  <si>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</si>
  <si>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</si>
  <si>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</si>
  <si>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</si>
  <si>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</si>
  <si>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</si>
  <si>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</si>
  <si>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</si>
  <si>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</si>
  <si>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</si>
  <si>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</si>
  <si>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</si>
  <si>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</si>
  <si>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</si>
  <si>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</si>
  <si>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</si>
  <si>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</si>
  <si>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</si>
  <si>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</si>
  <si>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</si>
  <si>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</si>
  <si>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</si>
  <si>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</si>
  <si>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</si>
  <si>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</si>
  <si>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</si>
  <si>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</si>
  <si>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</si>
  <si>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</si>
  <si>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</si>
  <si>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</si>
  <si>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</si>
  <si>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</si>
  <si>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</si>
  <si>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</si>
  <si>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</si>
  <si>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</si>
  <si>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 (UAE)</t>
  </si>
  <si>
    <t>United States of America (USA)</t>
  </si>
  <si>
    <t>Uruguay</t>
  </si>
  <si>
    <t>Uzbekistan</t>
  </si>
  <si>
    <t>Vanuatu</t>
  </si>
  <si>
    <t>Vatican City (Holy See)</t>
  </si>
  <si>
    <t>Venezuela</t>
  </si>
  <si>
    <t>Vietnam</t>
  </si>
  <si>
    <t>Yemen</t>
  </si>
  <si>
    <t>Zambia</t>
  </si>
  <si>
    <t>Zimbabwe</t>
  </si>
  <si>
    <t>ANNUAL COSTS OF STAFF POSTS</t>
  </si>
  <si>
    <r>
      <t xml:space="preserve">This section of the financial plan outlines the percentage full time equivalent (FTE) that each staff member is dedicating to the Award, the duration they are involved in the Award (measured in months), and the annual and total cost of each post.  
Staff details from the 'Staff Post and Salaries' tab will automatically feed into this section. Greyed out columns are locked for editing and will contain formulas and calculations.
To reflect the required level of staff resource in each year, applicants need to assign an FTE number </t>
    </r>
    <r>
      <rPr>
        <b/>
        <sz val="10"/>
        <rFont val="Arial"/>
        <family val="2"/>
      </rPr>
      <t>(1.00 equalling 1 full time equivalent)</t>
    </r>
    <r>
      <rPr>
        <sz val="10"/>
        <rFont val="Arial"/>
        <family val="2"/>
      </rPr>
      <t xml:space="preserve"> and duration (in months) for each staff member. Once selected, the weighted FTE and yearly total (using the salaries costs and rates outlined in the Staff Posts and Salaries section) will automatically calculate.  
From year 2 onwards, applicants are permitted to apply an increment increase to staff members prior year salaries. This can be done by entering the % increase within the '% salary increment increase' columns. The increment increase will be applied to the prior year salary and will feed into the yearly calculation automatically.    
Please note that annual increments should be based on 'Agenda for Change' pay arrangements as applicable at 31 March 2020.
Applications should be costed at current (2019/20) prices, based on current salary scales and scale increments.  
For the Research Trainees (e.g. MPhil, MD, PhD students) costs include the value of the stipend in the salary. The costs of the tuition fees should be included in the 'Other Direct Cost' section. 
Applicants must justify staff costs within the text box provided below.  </t>
    </r>
  </si>
  <si>
    <t xml:space="preserve">Org Type NHS/HEI/Other </t>
  </si>
  <si>
    <t>Rates</t>
  </si>
  <si>
    <t>Yr1  FTE</t>
  </si>
  <si>
    <t>Yr1 Months</t>
  </si>
  <si>
    <t>Yr1 Weighted FTE</t>
  </si>
  <si>
    <t>Yr 1 Rate Calculation
£</t>
  </si>
  <si>
    <t>Y2  % salary increment increase</t>
  </si>
  <si>
    <t>Yr2
  FTE</t>
  </si>
  <si>
    <t xml:space="preserve">Yr2 Months </t>
  </si>
  <si>
    <t>Y2 Weighted 
FTE</t>
  </si>
  <si>
    <t>Yr2 Rate Calculation
£</t>
  </si>
  <si>
    <t>Y3 % salary increment increase</t>
  </si>
  <si>
    <t>Yr 3
  FTE</t>
  </si>
  <si>
    <t xml:space="preserve">Yr3 
Months </t>
  </si>
  <si>
    <t>Y3 Weighted 
FTE</t>
  </si>
  <si>
    <t>Year 3 Rate Calculation
£</t>
  </si>
  <si>
    <t>Y4  % salary increment increase</t>
  </si>
  <si>
    <t>Yr4
  FTE</t>
  </si>
  <si>
    <t>Yr 4
 Months</t>
  </si>
  <si>
    <t>Y4 Weighted 
FTE</t>
  </si>
  <si>
    <t>Yr4 Rate Calculation
£</t>
  </si>
  <si>
    <t>Y5 % salary increment increase</t>
  </si>
  <si>
    <t>Yr 5
  FTE</t>
  </si>
  <si>
    <t>Yr 5
 Months</t>
  </si>
  <si>
    <t>Y5 Weighted 
FTE</t>
  </si>
  <si>
    <t>Yr5 Rate Calculation
£</t>
  </si>
  <si>
    <t>Total Weighted FTE</t>
  </si>
  <si>
    <t>Total Rate Calculation
£</t>
  </si>
  <si>
    <t>TOTAL DIRECT STAFF COSTS</t>
  </si>
  <si>
    <t xml:space="preserve">JUSTIFICATION OF COSTS </t>
  </si>
  <si>
    <t>[INSERT TEXT]</t>
  </si>
  <si>
    <t xml:space="preserve">Staff Member </t>
  </si>
  <si>
    <t>FTE %</t>
  </si>
  <si>
    <t>Months</t>
  </si>
  <si>
    <t>Increment %</t>
  </si>
  <si>
    <t>TRAVEL, SUBSISTENCE &amp; CONFERENCE</t>
  </si>
  <si>
    <t xml:space="preserve">Applicants must provide a brief description of each Travel, Subsistence &amp; Conference cost, and select a cost type and the organisation it relates to. Greyed out columns are locked for editing and will contain formulas and calculations.
Travel must be by the most economic means possible; NIHR programmes do not usually fund first class travel. If travel is by car, apply your institution’s mileage rates (however this should not exceed HMRC approved mileage allowance payments, which is 45p per mile for the first 10,000 miles and 25p thereafter). Only a reasonable level of international travel will be considered. Subsistence covers accommodation (if necessary) and meals associated with the travel, excluding any alcoholic beverage. There are no limits to UK conference attendance. However, international conference fees should be individually stated and fully justified in terms of costs versus the benefit. 
The NIHR reserves the right to award a different level of Travel, Subsistence &amp; Conference cost, if considered appropriate.
All fields must be completed. Uncompleted fields will highlight red until complete.
If applicants wish to discount costs, they can adjust the rates column (H) percentage down from 100%, which will affect the rate calculation columns i.e. the amount charge to the Award. 
Applicants must justify the Travel, Subsistence &amp; Conference costs within the text box provided below. </t>
  </si>
  <si>
    <t>Description</t>
  </si>
  <si>
    <t>Type of cost</t>
  </si>
  <si>
    <t>Org Type</t>
  </si>
  <si>
    <t>Rate</t>
  </si>
  <si>
    <t>Year 1 Rate Calculation</t>
  </si>
  <si>
    <t>Year 2 Rate Calculation</t>
  </si>
  <si>
    <t>Year 3 Rate Calculation</t>
  </si>
  <si>
    <t>Year 4 Rate Calculation</t>
  </si>
  <si>
    <t>Year 5 Rate Calculation</t>
  </si>
  <si>
    <t>Total Rate Calculation</t>
  </si>
  <si>
    <t>Travel</t>
  </si>
  <si>
    <t xml:space="preserve">Subsistence </t>
  </si>
  <si>
    <t>Meeting</t>
  </si>
  <si>
    <t xml:space="preserve">Conference </t>
  </si>
  <si>
    <t>EQUIPMENT</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</si>
  <si>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Due to the nature of the funding (i.e. Revenue funding) each item of equipment must not exceed £5,000 (excluding VAT). Items can be leased or purchased. Pieces of equipment costing more than £5,000 to purchase will need to be leased. 
Items of equipment valued at £250 or more must be itemised separately; however, grouping the same type of equipment is permitted. Costs of computers are normally restricted to a maximum of £650 each excluding VAT. A statement of justification must be included in the relevant ‘Justification of Costs’ section for any purchase above this limit.
Equipment items should exclude VAT, unless the organisation incurring the cost is not VAT registered and unable to reclaim the VAT back from the cost item in which case the gross value of the equipment should be included.      
The cost of equipment maintenance contracts should be included in this section. 
All fields must be completed. Uncompleted fields will highlight red until complete.
If applicants wish to discount costs, they can adjust the rates column (G) percentage down from 100%, which will affect the rate calculation columns i.e. the amount charge to the Award. 
All items of equipment must be justified within the text box provided below. 
</t>
  </si>
  <si>
    <t>Item Description</t>
  </si>
  <si>
    <t xml:space="preserve">Rate </t>
  </si>
  <si>
    <t>Justification of Equipment costs</t>
  </si>
  <si>
    <t>VAT 
Y/N?</t>
  </si>
  <si>
    <t>Quantity</t>
  </si>
  <si>
    <t>Org Name</t>
  </si>
  <si>
    <t>Organisation name</t>
  </si>
  <si>
    <t>Yes</t>
  </si>
  <si>
    <t>No</t>
  </si>
  <si>
    <t>CONSUMABLES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</si>
  <si>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items should be research specific (e.g. questionnaire, printing, postage, etc), not just general office costs which should be covered by indirect costs.
Cost items should exclude VAT, unless the organisation incurring the cost is not VAT registered and unable to reclaim the VAT back on the cost item in which case the gross value of the cost item should be included.      
All fields must be completed. Uncompleted fields will highlight red until complete.
If applicants wish to discount costs, they can adjust the rates column (G) percentage down from 100%, which will affect the rate calculation columns i.e. the amount charge to the Award.  
Applicants must justify the consumable costs within the text box provided below.   </t>
  </si>
  <si>
    <t xml:space="preserve"> Organisation Name</t>
  </si>
  <si>
    <t xml:space="preserve">Other </t>
  </si>
  <si>
    <t>PATIENT &amp; PUBLIC INVOVLEMENT, ENGAGEMENT AND PARTICIPATION</t>
  </si>
  <si>
    <t>DISSEMINATION</t>
  </si>
  <si>
    <t xml:space="preserve">Applicants must provide a brief description of each Dissemination cost and select the organisation it relates to. Greyed out columns are locked for editing and will contain formulas and calculations.
Any costs associated with publication, presentation or dissemination of findings (except related travel and subsistence or consumables costs) should be included here.
Meetings to share best practice, training events and events to disseminate research findings must be run at the lowest possible cost with minimal catering.
All fields must be completed. Uncompleted fields will highlight red until complete.
If applicants wish to discount costs, they can adjust the rates column (G) percentage down from 100%, which will affect the rate calculation columns i.e. the amount charge to the Award. 
Applicants must justify the Dissemination costs within the text box provided below.   </t>
  </si>
  <si>
    <t>UNALLOCATED RESEARCH FUNDING</t>
  </si>
  <si>
    <t>OTHER DIRECT COSTS</t>
  </si>
  <si>
    <t>INDIRECT COSTS</t>
  </si>
  <si>
    <t>Org Type
NHS/HEI</t>
  </si>
  <si>
    <t>Indirect 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</si>
  <si>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</si>
  <si>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</si>
  <si>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</si>
  <si>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</si>
  <si>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</si>
  <si>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</si>
  <si>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</si>
  <si>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</si>
  <si>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</si>
  <si>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</si>
  <si>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</si>
  <si>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 FTE</t>
  </si>
  <si>
    <t>Yr5 Rate per FTE</t>
  </si>
  <si>
    <t>Av Rate Per FTE</t>
  </si>
  <si>
    <t xml:space="preserve">Cost Type </t>
  </si>
  <si>
    <t>Estate Costs</t>
  </si>
  <si>
    <t>AWARD DETAILS</t>
  </si>
  <si>
    <r>
      <rPr>
        <b/>
        <sz val="10"/>
        <color indexed="8"/>
        <rFont val="Arial"/>
        <family val="2"/>
      </rPr>
      <t>Please complete the AWARD DETAILS section first</t>
    </r>
    <r>
      <rPr>
        <sz val="10"/>
        <color indexed="8"/>
        <rFont val="Arial"/>
        <family val="2"/>
      </rPr>
      <t xml:space="preserve">. The details will then automatically feed into other sections of the financial plan. Greyed out columns are locked for editing and will contain formulas and calculations.
Applicants are to list all Theme names relating to the application. Once entered, the Theme names will feed into other areas of the form, allowing applicant to assign costs against Themes. All Applications must have a Core theme (the Core theme is in addition to the research themes listed in the application).
Applicants are to list all the partner organisations in the proposed application that are due to receive funds and appropriately assign an organisation type (i.e. NHS, HEI, commercial, etc). The organisations name/type will feed into other areas of the form, allowing applicant to assign costs against organisations. Organisation names should NOT be abbreviated. 
When this is complete, please move on to sections 1-11 of the financial plan. Summary tabs highlighted yellow are locked for editing, these will automatically calculate when figures are added within sections 1-11. </t>
    </r>
    <r>
      <rPr>
        <sz val="11"/>
        <color theme="1"/>
        <rFont val="Calibri"/>
        <family val="2"/>
        <scheme val="minor"/>
      </rPr>
      <t xml:space="preserve">
</t>
    </r>
  </si>
  <si>
    <t>APPLICATION DETAILS</t>
  </si>
  <si>
    <t>AWARD RULES</t>
  </si>
  <si>
    <t>PROGRAMME</t>
  </si>
  <si>
    <t xml:space="preserve">Infrastructure </t>
  </si>
  <si>
    <t>Fund HEI Direct costs @ %</t>
  </si>
  <si>
    <t>APPLICATION TITLE</t>
  </si>
  <si>
    <t>Fund NHS/Other Direct costs @ %</t>
  </si>
  <si>
    <t>PROJECT REFERENCE</t>
  </si>
  <si>
    <t>Fund HEI Indirect Costs</t>
  </si>
  <si>
    <t>HOST ORGANISATION</t>
  </si>
  <si>
    <t>Fund NHS Indirect Costs</t>
  </si>
  <si>
    <t>HPRU DIRECTOR</t>
  </si>
  <si>
    <t xml:space="preserve">Fund Commercial/Other Indirect Costs </t>
  </si>
  <si>
    <t xml:space="preserve">Fund NHS Support Costs </t>
  </si>
  <si>
    <t xml:space="preserve">Fund studentship fees </t>
  </si>
  <si>
    <t>Theme</t>
  </si>
  <si>
    <t>PARTNER ORGANISATIONS</t>
  </si>
  <si>
    <t>APPLICATION THEME NAMES</t>
  </si>
  <si>
    <t>Please list partner organisations who will be in receipt of NIHR funding via subcontract with the Host Organisation</t>
  </si>
  <si>
    <t>ORG TYPE</t>
  </si>
  <si>
    <t>FEC</t>
  </si>
  <si>
    <t>Commercial</t>
  </si>
  <si>
    <t xml:space="preserve">RfPB </t>
  </si>
  <si>
    <t xml:space="preserve">PGfAR </t>
  </si>
  <si>
    <t>PDG</t>
  </si>
  <si>
    <t>i4i</t>
  </si>
  <si>
    <t>PRP</t>
  </si>
  <si>
    <t>ODA</t>
  </si>
  <si>
    <t>Activity</t>
  </si>
  <si>
    <t>ActivityType</t>
  </si>
  <si>
    <t>Pharmacy time</t>
  </si>
  <si>
    <t>Clinical Time</t>
  </si>
  <si>
    <t>Nurse Time</t>
  </si>
  <si>
    <t>Admin Time</t>
  </si>
  <si>
    <t>Cost</t>
  </si>
  <si>
    <t>Per-minute cost</t>
  </si>
  <si>
    <t>Take informed consent</t>
  </si>
  <si>
    <t>Procedure</t>
  </si>
  <si>
    <t>Principal Investigator</t>
  </si>
  <si>
    <t>Consent for Genetic Sample</t>
  </si>
  <si>
    <t>Local Research Registrar</t>
  </si>
  <si>
    <t>Medical history</t>
  </si>
  <si>
    <t>Local Research Fellow</t>
  </si>
  <si>
    <t xml:space="preserve">Blood sample - collection only </t>
  </si>
  <si>
    <t>Local Research Nurse</t>
  </si>
  <si>
    <t>Blood sample - collection processing</t>
  </si>
  <si>
    <t>Local Clinical Nurse Specialist</t>
  </si>
  <si>
    <t>Specimen Dispatch by post/courier</t>
  </si>
  <si>
    <t>Local Radiologist</t>
  </si>
  <si>
    <t>Vital Signs measurements (Temp, BP, Pulse and respiration)</t>
  </si>
  <si>
    <t>Local Radiographer</t>
  </si>
  <si>
    <t>Weight &amp; Height (including BMI if required)</t>
  </si>
  <si>
    <t>Local Physio/ Occupational Therapist</t>
  </si>
  <si>
    <t>Waist and Hip Circumference</t>
  </si>
  <si>
    <t>Local Outpatient Staff</t>
  </si>
  <si>
    <t xml:space="preserve">Blood pressure (only) </t>
  </si>
  <si>
    <t xml:space="preserve">Local GP  </t>
  </si>
  <si>
    <t>Physical examination</t>
  </si>
  <si>
    <t>Local GP Practice Manager</t>
  </si>
  <si>
    <t>Urinalysis - Urine collection only (at clinic)</t>
  </si>
  <si>
    <t>Local GP Practice Nurse</t>
  </si>
  <si>
    <t>Urinalysis - Urine processing (dipstick or sample preparation)</t>
  </si>
  <si>
    <t>Local Dentist</t>
  </si>
  <si>
    <t>Spirometry</t>
  </si>
  <si>
    <t>Local Pharmacist</t>
  </si>
  <si>
    <t>Randomisation (manual, IVRS or IWRS)</t>
  </si>
  <si>
    <t>Local Pharmacy Technician</t>
  </si>
  <si>
    <t>Instructions/education for patient and/or care giver</t>
  </si>
  <si>
    <t>Local Laboratory Staff</t>
  </si>
  <si>
    <t>Subject Questionnaire</t>
  </si>
  <si>
    <t>Local Administrative &amp; Clerical Staff</t>
  </si>
  <si>
    <t>Review Questionnaire</t>
  </si>
  <si>
    <t>External Staff (Central Research Team)</t>
  </si>
  <si>
    <t>Concomitant medication check (at screening)</t>
  </si>
  <si>
    <t>Concomitant medication check (on study)</t>
  </si>
  <si>
    <t>Prescription for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</si>
  <si>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</si>
  <si>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</si>
  <si>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</si>
  <si>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</si>
  <si>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</si>
  <si>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</si>
  <si>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</si>
  <si>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</si>
  <si>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</si>
  <si>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</si>
  <si>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24 hour Cardio memo/ cardio diary</t>
  </si>
  <si>
    <t>Investigation</t>
  </si>
  <si>
    <t>24 hour Holter monitoring with interpretation</t>
  </si>
  <si>
    <t>24 hour Holter monitoring without interpretation</t>
  </si>
  <si>
    <t>Biochemistry A</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</si>
  <si>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</si>
  <si>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</si>
  <si>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</si>
  <si>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</si>
  <si>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</si>
  <si>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</si>
  <si>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</si>
  <si>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</si>
  <si>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</si>
  <si>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</si>
  <si>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</si>
  <si>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</si>
  <si>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</si>
  <si>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</si>
  <si>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</si>
  <si>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</si>
  <si>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</si>
  <si>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</si>
  <si>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</si>
  <si>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</si>
  <si>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</si>
  <si>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</si>
  <si>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</si>
  <si>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</si>
  <si>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</si>
  <si>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</si>
  <si>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</si>
  <si>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</si>
  <si>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</si>
  <si>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</si>
  <si>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</si>
  <si>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</si>
  <si>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</si>
  <si>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</si>
  <si>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</si>
  <si>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</si>
  <si>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</si>
  <si>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</si>
  <si>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</si>
  <si>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Overnight Stay</t>
  </si>
  <si>
    <t>Pregnancy test (blood)</t>
  </si>
  <si>
    <t>Pregnancy test (urine)</t>
  </si>
  <si>
    <t>Transthoracic ECHO</t>
  </si>
  <si>
    <t>UDS</t>
  </si>
  <si>
    <t>Ultrasound 1 with report</t>
  </si>
  <si>
    <t>Ultrasound 2 with report</t>
  </si>
  <si>
    <t>Ultrasound 3 with report</t>
  </si>
  <si>
    <t>Ultrasound 4 with report</t>
  </si>
  <si>
    <t>Urinalysis</t>
  </si>
  <si>
    <t>X-ray multiple views with report</t>
  </si>
  <si>
    <t>X-ray single view with report</t>
  </si>
  <si>
    <t>X-ray -spine or bone with report</t>
  </si>
  <si>
    <t>Dispensary based dispensing only with no aseptic dispensing</t>
  </si>
  <si>
    <t xml:space="preserve">Aseptic dispensing only </t>
  </si>
  <si>
    <t>Dispensary and aseptic dispensing</t>
  </si>
  <si>
    <t>Set-up/close down for each additional site within the same NHS Trust (charged per site)</t>
  </si>
  <si>
    <t>IMP Management Fee per year per site (Annualised charge - pro rata as needed)</t>
  </si>
  <si>
    <t xml:space="preserve">Dispensing time for standard agent or IMP/NIMP (excluding use of IVR/IWR) </t>
  </si>
  <si>
    <t>Aseptic dispensing agent time</t>
  </si>
  <si>
    <t>Controlled drug - additional dispensing time</t>
  </si>
  <si>
    <r>
      <t xml:space="preserve">Use of IVR/IWR system </t>
    </r>
    <r>
      <rPr>
        <u/>
        <sz val="11"/>
        <rFont val="Arial"/>
        <family val="2"/>
      </rPr>
      <t>for dispensing by Pharmacy (additional time)</t>
    </r>
  </si>
  <si>
    <t>Pharmacy arrangement of IMP delivery or posting preparation time to the patient</t>
  </si>
  <si>
    <t>Individual patient drug accountability time</t>
  </si>
  <si>
    <t>Prescription charge (English sites only)</t>
  </si>
  <si>
    <r>
      <t xml:space="preserve">Storage space </t>
    </r>
    <r>
      <rPr>
        <u/>
        <sz val="11"/>
        <rFont val="Arial"/>
        <family val="2"/>
      </rPr>
      <t>over</t>
    </r>
    <r>
      <rPr>
        <sz val="11"/>
        <rFont val="Arial"/>
        <family val="2"/>
      </rPr>
      <t xml:space="preserve"> 0.5m2 approx. ( = one shelf 0.3m deep x 1.5m long) per month to cover charge incurred by Pharmacy for additional space within each NHS Trust regardless of temperature requirements (per site charge as required)</t>
    </r>
  </si>
  <si>
    <t>Waste disposal as hazardous waste per 50L container or IMP destruction including preparation, transfer and confirmation (per site charge as required)</t>
  </si>
  <si>
    <t>Waste disposal storage pending collection or disposal of all unused/unwanted/expired medicines originally supplied by Sponsor per month or part thereof (per site charge as required).  Chargeable only if not collected within 1 month of the first request to collect.</t>
  </si>
  <si>
    <t>Re-labelling and releasing of IMP batch (Usual staff hourly rate)</t>
  </si>
  <si>
    <t>Extending working hours (Usual staff hourly rate + 50%)</t>
  </si>
  <si>
    <t>Out-of-hours working (Usual staff hourly rate + 100%)</t>
  </si>
  <si>
    <t>CRA-requested dedicated Pharmacy staff time to support monitoring visits. Chargeable as additional to standard/routine service provision of basic access, hospitality, documentation provision and query response (Usual staff hourly rate)</t>
  </si>
  <si>
    <t>Revision of relevant SOPs or IMP documentation as a result of a substantial protocol or Investigational Brochure amendment (Usual staff hourly rate)</t>
  </si>
  <si>
    <t>Non-standard reporting of or additional company requested stock or temperature checks (Usual staff hourly rate)</t>
  </si>
  <si>
    <t>IMP release by Qualified Person (QP), if required (QP actual hourly rate)</t>
  </si>
  <si>
    <t>IMP specific consumables (total cost)</t>
  </si>
  <si>
    <t>Equipment purchase for specific IMP requirements in storage space or conditions (total cost)</t>
  </si>
  <si>
    <t>Courier/ posting costs for IMPs (third party costs as required e.g. per patient)</t>
  </si>
  <si>
    <t>CEI</t>
  </si>
  <si>
    <t>Monitoring, Evaluation and Learning (MEL)</t>
  </si>
  <si>
    <t>Travel, Subsistence &amp; Conference (TSC)</t>
  </si>
  <si>
    <t>Indirect Cost</t>
  </si>
  <si>
    <t>Country</t>
  </si>
  <si>
    <t>DAC Income Category</t>
  </si>
  <si>
    <t>No.</t>
  </si>
  <si>
    <t>Classification</t>
  </si>
  <si>
    <t>Remark</t>
  </si>
  <si>
    <t>LDC</t>
  </si>
  <si>
    <t>Least Developed Countries</t>
  </si>
  <si>
    <t>UMIC</t>
  </si>
  <si>
    <t>Upper Middle Income Countries and Territories</t>
  </si>
  <si>
    <t>LMIC</t>
  </si>
  <si>
    <t>Lower Middle Income Countries and Territories</t>
  </si>
  <si>
    <t>N/A</t>
  </si>
  <si>
    <t>Not listed in the DAC list of ODA Recipients 2022/23</t>
  </si>
  <si>
    <t>HIC</t>
  </si>
  <si>
    <t>High Income Country</t>
  </si>
  <si>
    <t>Central African Republic</t>
  </si>
  <si>
    <t>China (People's Republic of)</t>
  </si>
  <si>
    <t>Congo</t>
  </si>
  <si>
    <t>Cook Islands</t>
  </si>
  <si>
    <t>Côte d'Ivoire</t>
  </si>
  <si>
    <t>Democratic People's Republic of Korea</t>
  </si>
  <si>
    <t>LIC but not LDC</t>
  </si>
  <si>
    <t>Low Income Countries which are not LDCs</t>
  </si>
  <si>
    <t>Democratic Republic of the Congo</t>
  </si>
  <si>
    <t>Eswatini</t>
  </si>
  <si>
    <t>Former Yugoslav Republic of Macedonia</t>
  </si>
  <si>
    <t>Lao People's Democratic Republic</t>
  </si>
  <si>
    <t>Montserrat</t>
  </si>
  <si>
    <t>Myanmar</t>
  </si>
  <si>
    <t>Niue</t>
  </si>
  <si>
    <t>North Macedonia</t>
  </si>
  <si>
    <t>Palau3</t>
  </si>
  <si>
    <t>Saint Helena</t>
  </si>
  <si>
    <t>Seychelles2</t>
  </si>
  <si>
    <t>N/A, Swaziland became Eswatini from 2018</t>
  </si>
  <si>
    <t>Syrian Arab Republic</t>
  </si>
  <si>
    <t>Tokelau</t>
  </si>
  <si>
    <t>UK</t>
  </si>
  <si>
    <t>Uruguay2</t>
  </si>
  <si>
    <t>USA</t>
  </si>
  <si>
    <t>Viet Nam</t>
  </si>
  <si>
    <t>Wallis and Futuna</t>
  </si>
  <si>
    <t>West Bank and Gaza Strip</t>
  </si>
  <si>
    <t>DAC Inc classification - Abbreviation</t>
  </si>
  <si>
    <t>&lt;select&gt;</t>
  </si>
  <si>
    <t xml:space="preserve">Applicants must provide a brief description of each Community Engagement and Intervention (CEI) cost and select the organisation it relates to. Greyed out columns are locked for editing and will contain formulas and calculations.
CEI costs may include payments for time, skills and expertise. Rates of payment can vary and may be offered at either an hourly or daily rate. The following activities should be considered: reviewing documents, attending meetings, attending training courses and conferences, and outreach and dissemination. 
All out of pocket expenses should be covered. Equal opportunities for involvement are facilitated if expenses are covered. Members of the public should not end up financially worse off for providing a public service. The following expenses should be carefully considered: travel, overnight accommodation, subsistence, childcare or replacement carer/person providing support, costs of a Personal Carer or Support Worker of the individual’s choice, telephone, internet access, fax costs, stationery and other equipment, conference fees and training courses. 
All fields must be completed. Uncompleted fields will highlight red until complete.
If applicants wish to discount costs, they can adjust the rates column (G) percentage down from 100%, which will affect the rate calculation columns i.e. the amount charge to the Award. 
Applicants must justify the CEI costs within the text box provided below.   </t>
  </si>
  <si>
    <r>
      <t>Please provide details of any unallocated costs associated with research. This may include funding to support as yet undefined research activities/programmes/projects that will enable the NIHR GHR to remain responsive to meet emerging health protection research requirements that will be allocated as direct research funding</t>
    </r>
    <r>
      <rPr>
        <sz val="10"/>
        <rFont val="Arial"/>
        <family val="2"/>
      </rPr>
      <t xml:space="preserve"> to the Host University</t>
    </r>
    <r>
      <rPr>
        <sz val="10"/>
        <color indexed="8"/>
        <rFont val="Arial"/>
        <family val="2"/>
      </rPr>
      <t xml:space="preserve"> or another partner organisation of the NIHR GHR.
The 'Description' should summarise how the funds will be allocated, including how quality will be assured; and who the likely receipt partner organisations will be. ALL or any unallocated research costs must be associated to a named Theme. Please ensure that project description are kept brief; further details of any projects should be provided in the application form narrative. 
All fields must be completed. Uncompleted fields will highlight red until complete.
If applicants wish to discount costs, they can adjust the rates column (G) percentage down from 100%, which will affect the rate calculation columns i.e. the amount charge to the Award. 
Applicants must justify the Project Funding costs within the text box provided below.   </t>
    </r>
  </si>
  <si>
    <t xml:space="preserve">Applicants must provide a brief description of each indirect cost and select the organisation it relates to. Greyed out columns are locked for editing and will contain formulas and calculations.
The Award will fund legitimate and reasonable, indirect costs for the Host University and other partner organisations. This will include the proportion of the costs of accommodation used for the NIHR GHR work, and an appropriate proportion of HR, payroll, and finance costs. Commercial/Other partner organisations’ indirect costs, which are the costs of resources used by the NIHR GHR can be included.
Estate costs may include building and premises costs, basic services and utilities, lease/rent/rates, insurance, cleaning, security, safety, staff facilities, equipment maintenance, etc.
Other indirect costs may include: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under 'Indirect Cost Type'.  Costs need to be entered into Yr1 £, Yr2 £, Yr3, Yr4&amp; Yr5 columns. Greyed out columns are locked for editing and will contain formulas and calculations.
All fields must be completed. Uncompleted fields will highlight red until complete.
If applicants wish to discount costs, they can adjust the rates column (G) percentage down from 100%, which will affect the rate calculation columns i.e. the amount charge to the Award. 
Please seek advice from your finance department about the appropriate cost for this section. Applicants must justify the indirect costs within the text box provided below. All indirect costs need to demonstrate value for money. The NIHR reserves the right to set limits on indirect costs charged.   </t>
  </si>
  <si>
    <r>
      <t xml:space="preserve">Applicants must provide a brief description of each 'Other Direct' cost, and select the organisation it relates to. Greyed out columns are locked for editing and will contain formulas and calculations.
</t>
    </r>
    <r>
      <rPr>
        <b/>
        <u/>
        <sz val="10"/>
        <color rgb="FF000000"/>
        <rFont val="Arial"/>
        <family val="2"/>
      </rPr>
      <t>These are costs, not identified elsewhere / in other expenditure categories</t>
    </r>
    <r>
      <rPr>
        <b/>
        <sz val="10"/>
        <color rgb="FF000000"/>
        <rFont val="Arial"/>
        <family val="2"/>
      </rPr>
      <t>, that are specifically attributed to the research infrastructure</t>
    </r>
    <r>
      <rPr>
        <sz val="10"/>
        <color indexed="8"/>
        <rFont val="Arial"/>
        <family val="2"/>
      </rPr>
      <t xml:space="preserve">. For example, external consultancy costs, software licensing, PhD tuition fees and advertising costs etc.
</t>
    </r>
    <r>
      <rPr>
        <sz val="10"/>
        <rFont val="Arial"/>
        <family val="2"/>
      </rPr>
      <t xml:space="preserve">Please note that external consultants must not be people who are already employed by the Host Unviveristy or partners who will be conducting research activities via an appropriately justified subcontract. If they are, any costs should be entered as direct costs in the ‘Staff Posts and Salaries’ and ‘Annual Costs of Staff Posts’ sections. </t>
    </r>
    <r>
      <rPr>
        <sz val="10"/>
        <color indexed="8"/>
        <rFont val="Arial"/>
        <family val="2"/>
      </rPr>
      <t xml:space="preserve">
Cost items should exclude VAT unless the organisation incurring the cost is not VAT registered and unable to reclaim the VAT back from the cost item in which case the gross value of the cost item should be included.      
All fields must be completed. Uncompleted fields will highlight red until complete.
If applicants wish to discount costs, they can adjust the rates column (G) percentage down from 100%, which will affect the rate calculation columns i.e. the amount charge to the Award. 
Applicants must justify the Other Direct costs within the text box provided below.   </t>
    </r>
  </si>
  <si>
    <t/>
  </si>
  <si>
    <t>Evaluations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</si>
</sst>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quot;£&quot;#,##0"/>
    <numFmt numFmtId="169" formatCode="0.0"/>
    <numFmt numFmtId="170" formatCode="&quot;£&quot;#,##0.00"/>
    <numFmt numFmtId="171" formatCode="0.0%"/>
    <numFmt numFmtId="172" formatCode="#,##0.0_);\(#,##0.0\)"/>
    <numFmt numFmtId="173" formatCode="_([$€]* #,##0.00_);_([$€]* \(#,##0.00\);_([$€]* &quot;-&quot;??_);_(@_)"/>
    <numFmt numFmtId="174" formatCode="0.00%;\(0.00%\)"/>
    <numFmt numFmtId="175" formatCode="#,##0;\(#,##0\)"/>
    <numFmt numFmtId="176" formatCode="0.00_)"/>
    <numFmt numFmtId="177" formatCode="\+\ #,##0.0_);\-\ #,##0.0_)"/>
    <numFmt numFmtId="178" formatCode="#,###,_ ;[Red]\(#,###,\)\ "/>
  </numFmts>
  <fonts count="136" x14ac:knownFonts="1">
    <font>
      <sz val="11"/>
      <color theme="1"/>
      <name val="Calibri"/>
      <family val="2"/>
      <scheme val="minor"/>
    </font>
    <font>
      <sz val="11"/>
      <color indexed="8"/>
      <name val="Calibri"/>
      <family val="2"/>
    </font>
    <font>
      <b/>
      <sz val="9.75"/>
      <name val="Arial"/>
      <family val="2"/>
    </font>
    <font>
      <sz val="9"/>
      <color indexed="81"/>
      <name val="Tahoma"/>
      <family val="2"/>
    </font>
    <font>
      <b/>
      <sz val="9"/>
      <color indexed="81"/>
      <name val="Tahoma"/>
      <family val="2"/>
    </font>
    <font>
      <b/>
      <sz val="10"/>
      <name val="Arial"/>
      <family val="2"/>
    </font>
    <font>
      <sz val="10"/>
      <color indexed="8"/>
      <name val="Arial"/>
      <family val="2"/>
    </font>
    <font>
      <b/>
      <sz val="10"/>
      <color indexed="8"/>
      <name val="Arial"/>
      <family val="2"/>
    </font>
    <font>
      <sz val="10"/>
      <name val="Arial"/>
      <family val="2"/>
    </font>
    <font>
      <b/>
      <sz val="11"/>
      <color indexed="32"/>
      <name val="Arial"/>
      <family val="2"/>
    </font>
    <font>
      <sz val="11"/>
      <name val="Arial"/>
      <family val="2"/>
    </font>
    <font>
      <u/>
      <sz val="11"/>
      <name val="Arial"/>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3"/>
      <color indexed="56"/>
      <name val="Tahoma"/>
      <family val="2"/>
    </font>
    <font>
      <b/>
      <sz val="10"/>
      <color indexed="18"/>
      <name val="MS Sans Serif"/>
      <family val="2"/>
    </font>
    <font>
      <sz val="8"/>
      <name val="Arial"/>
      <family val="2"/>
    </font>
    <font>
      <sz val="10"/>
      <name val="MS Sans Serif"/>
      <family val="2"/>
    </font>
    <font>
      <sz val="11"/>
      <name val="Book Antiqua"/>
      <family val="1"/>
    </font>
    <font>
      <b/>
      <sz val="8"/>
      <name val="Arial"/>
      <family val="2"/>
    </font>
    <font>
      <b/>
      <sz val="15"/>
      <color indexed="62"/>
      <name val="Calibri"/>
      <family val="2"/>
    </font>
    <font>
      <b/>
      <sz val="13"/>
      <color indexed="62"/>
      <name val="Calibri"/>
      <family val="2"/>
    </font>
    <font>
      <b/>
      <sz val="11"/>
      <color indexed="62"/>
      <name val="Calibri"/>
      <family val="2"/>
    </font>
    <font>
      <sz val="10"/>
      <color indexed="24"/>
      <name val="Arial"/>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i/>
      <sz val="1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8"/>
      <color indexed="62"/>
      <name val="Cambria"/>
      <family val="2"/>
    </font>
    <font>
      <sz val="9.9499999999999993"/>
      <name val="Arial"/>
      <family val="2"/>
    </font>
    <font>
      <sz val="11"/>
      <color indexed="0"/>
      <name val="Calibri"/>
      <family val="2"/>
    </font>
    <font>
      <sz val="11"/>
      <color indexed="8"/>
      <name val="Calibri"/>
      <family val="2"/>
    </font>
    <font>
      <sz val="11"/>
      <color indexed="8"/>
      <name val="Arial Narrow"/>
      <family val="2"/>
    </font>
    <font>
      <sz val="10"/>
      <color indexed="8"/>
      <name val="Arial"/>
      <family val="2"/>
    </font>
    <font>
      <sz val="11"/>
      <color indexed="8"/>
      <name val="Calibri"/>
      <family val="2"/>
    </font>
    <font>
      <sz val="11"/>
      <color indexed="8"/>
      <name val="Arial"/>
      <family val="2"/>
    </font>
    <font>
      <sz val="9.75"/>
      <name val="Calibri"/>
      <family val="2"/>
    </font>
    <font>
      <b/>
      <sz val="11"/>
      <color indexed="8"/>
      <name val="Calibri"/>
      <family val="2"/>
    </font>
    <font>
      <b/>
      <sz val="9.75"/>
      <color indexed="8"/>
      <name val="Arial"/>
      <family val="2"/>
    </font>
    <font>
      <b/>
      <sz val="11"/>
      <color indexed="8"/>
      <name val="Arial"/>
      <family val="2"/>
    </font>
    <font>
      <b/>
      <sz val="9.9499999999999993"/>
      <color indexed="8"/>
      <name val="Arial"/>
      <family val="2"/>
    </font>
    <font>
      <sz val="9.9499999999999993"/>
      <color indexed="8"/>
      <name val="Arial"/>
      <family val="2"/>
    </font>
    <font>
      <i/>
      <sz val="10"/>
      <color indexed="8"/>
      <name val="Arial"/>
      <family val="2"/>
    </font>
    <font>
      <sz val="10"/>
      <color indexed="8"/>
      <name val="Calibri"/>
      <family val="2"/>
    </font>
    <font>
      <sz val="11"/>
      <color indexed="22"/>
      <name val="Calibri"/>
      <family val="2"/>
    </font>
    <font>
      <sz val="13"/>
      <color indexed="63"/>
      <name val="Tahoma"/>
      <family val="2"/>
    </font>
    <font>
      <b/>
      <sz val="12"/>
      <color indexed="9"/>
      <name val="Arial"/>
      <family val="2"/>
    </font>
    <font>
      <b/>
      <sz val="13"/>
      <color indexed="8"/>
      <name val="Calibri"/>
      <family val="2"/>
    </font>
    <font>
      <sz val="9.75"/>
      <color indexed="8"/>
      <name val="Arial"/>
      <family val="2"/>
    </font>
    <font>
      <b/>
      <sz val="11"/>
      <color indexed="10"/>
      <name val="Calibri"/>
      <family val="2"/>
    </font>
    <font>
      <sz val="11"/>
      <name val="Calibri"/>
      <family val="2"/>
    </font>
    <font>
      <b/>
      <sz val="11"/>
      <name val="Calibri"/>
      <family val="2"/>
    </font>
    <font>
      <b/>
      <sz val="14"/>
      <color indexed="10"/>
      <name val="Arial"/>
      <family val="2"/>
    </font>
    <font>
      <sz val="8"/>
      <color indexed="8"/>
      <name val="Calibri"/>
      <family val="2"/>
    </font>
    <font>
      <b/>
      <sz val="11"/>
      <name val="Arial"/>
      <family val="2"/>
    </font>
    <font>
      <b/>
      <sz val="9.9499999999999993"/>
      <name val="Arial"/>
      <family val="2"/>
    </font>
    <font>
      <sz val="11"/>
      <color theme="1"/>
      <name val="Calibri"/>
      <family val="2"/>
      <scheme val="minor"/>
    </font>
    <font>
      <sz val="11.25"/>
      <color theme="1"/>
      <name val="Calibri"/>
      <family val="2"/>
      <scheme val="minor"/>
    </font>
    <font>
      <sz val="11"/>
      <color theme="0"/>
      <name val="Calibri"/>
      <family val="2"/>
      <scheme val="minor"/>
    </font>
    <font>
      <sz val="11.25"/>
      <color theme="0"/>
      <name val="Calibri"/>
      <family val="2"/>
      <scheme val="minor"/>
    </font>
    <font>
      <sz val="11"/>
      <color rgb="FF9C0006"/>
      <name val="Calibri"/>
      <family val="2"/>
      <scheme val="minor"/>
    </font>
    <font>
      <sz val="11.25"/>
      <color rgb="FF9C0006"/>
      <name val="Calibri"/>
      <family val="2"/>
      <scheme val="minor"/>
    </font>
    <font>
      <sz val="10"/>
      <color rgb="FF9C0006"/>
      <name val="Arial"/>
      <family val="2"/>
    </font>
    <font>
      <b/>
      <sz val="11"/>
      <color rgb="FFFA7D00"/>
      <name val="Calibri"/>
      <family val="2"/>
      <scheme val="minor"/>
    </font>
    <font>
      <b/>
      <sz val="11.25"/>
      <color rgb="FFFA7D00"/>
      <name val="Calibri"/>
      <family val="2"/>
      <scheme val="minor"/>
    </font>
    <font>
      <b/>
      <sz val="11"/>
      <color theme="0"/>
      <name val="Calibri"/>
      <family val="2"/>
      <scheme val="minor"/>
    </font>
    <font>
      <b/>
      <sz val="11.25"/>
      <color theme="0"/>
      <name val="Calibri"/>
      <family val="2"/>
      <scheme val="minor"/>
    </font>
    <font>
      <i/>
      <sz val="11"/>
      <color rgb="FF7F7F7F"/>
      <name val="Calibri"/>
      <family val="2"/>
      <scheme val="minor"/>
    </font>
    <font>
      <i/>
      <sz val="11.25"/>
      <color rgb="FF7F7F7F"/>
      <name val="Calibri"/>
      <family val="2"/>
      <scheme val="minor"/>
    </font>
    <font>
      <sz val="11"/>
      <color rgb="FF006100"/>
      <name val="Calibri"/>
      <family val="2"/>
      <scheme val="minor"/>
    </font>
    <font>
      <sz val="11.25"/>
      <color rgb="FF006100"/>
      <name val="Calibri"/>
      <family val="2"/>
      <scheme val="minor"/>
    </font>
    <font>
      <b/>
      <sz val="15"/>
      <color theme="3"/>
      <name val="Calibri"/>
      <family val="2"/>
      <scheme val="minor"/>
    </font>
    <font>
      <b/>
      <sz val="13"/>
      <color theme="3"/>
      <name val="Calibri"/>
      <family val="2"/>
      <scheme val="minor"/>
    </font>
    <font>
      <b/>
      <sz val="12.75"/>
      <color theme="3"/>
      <name val="Calibri"/>
      <family val="2"/>
      <scheme val="minor"/>
    </font>
    <font>
      <b/>
      <sz val="11"/>
      <color theme="3"/>
      <name val="Calibri"/>
      <family val="2"/>
      <scheme val="minor"/>
    </font>
    <font>
      <b/>
      <sz val="11.25"/>
      <color theme="3"/>
      <name val="Calibri"/>
      <family val="2"/>
      <scheme val="minor"/>
    </font>
    <font>
      <u/>
      <sz val="11"/>
      <color theme="10"/>
      <name val="Calibri"/>
      <family val="2"/>
      <scheme val="minor"/>
    </font>
    <font>
      <u/>
      <sz val="11"/>
      <color theme="10"/>
      <name val="Calibri"/>
      <family val="2"/>
    </font>
    <font>
      <sz val="11"/>
      <color rgb="FF3F3F76"/>
      <name val="Calibri"/>
      <family val="2"/>
      <scheme val="minor"/>
    </font>
    <font>
      <sz val="11.25"/>
      <color rgb="FF3F3F76"/>
      <name val="Calibri"/>
      <family val="2"/>
      <scheme val="minor"/>
    </font>
    <font>
      <sz val="11"/>
      <color rgb="FFFA7D00"/>
      <name val="Calibri"/>
      <family val="2"/>
      <scheme val="minor"/>
    </font>
    <font>
      <sz val="11.25"/>
      <color rgb="FFFA7D00"/>
      <name val="Calibri"/>
      <family val="2"/>
      <scheme val="minor"/>
    </font>
    <font>
      <sz val="11"/>
      <color rgb="FF9C6500"/>
      <name val="Calibri"/>
      <family val="2"/>
      <scheme val="minor"/>
    </font>
    <font>
      <sz val="11.25"/>
      <color rgb="FF9C6500"/>
      <name val="Calibri"/>
      <family val="2"/>
      <scheme val="minor"/>
    </font>
    <font>
      <sz val="10"/>
      <color rgb="FF9C6500"/>
      <name val="Arial"/>
      <family val="2"/>
    </font>
    <font>
      <sz val="9.75"/>
      <color rgb="FF000000"/>
      <name val="Calibri"/>
      <family val="2"/>
      <scheme val="minor"/>
    </font>
    <font>
      <sz val="10"/>
      <color theme="1"/>
      <name val="Arial"/>
      <family val="2"/>
    </font>
    <font>
      <sz val="10"/>
      <color rgb="FF000000"/>
      <name val="Arial"/>
      <family val="2"/>
    </font>
    <font>
      <sz val="11"/>
      <color rgb="FF000000"/>
      <name val="Calibri"/>
      <family val="2"/>
      <scheme val="minor"/>
    </font>
    <font>
      <sz val="11"/>
      <color theme="1"/>
      <name val="Arial Narrow"/>
      <family val="2"/>
    </font>
    <font>
      <sz val="11"/>
      <color rgb="FF000000"/>
      <name val="Calibri"/>
      <family val="2"/>
    </font>
    <font>
      <sz val="11"/>
      <color theme="1"/>
      <name val="Arial"/>
      <family val="2"/>
    </font>
    <font>
      <b/>
      <sz val="11"/>
      <color rgb="FF3F3F3F"/>
      <name val="Calibri"/>
      <family val="2"/>
      <scheme val="minor"/>
    </font>
    <font>
      <b/>
      <sz val="11.25"/>
      <color rgb="FF3F3F3F"/>
      <name val="Calibri"/>
      <family val="2"/>
      <scheme val="minor"/>
    </font>
    <font>
      <b/>
      <sz val="18"/>
      <color theme="3"/>
      <name val="Cambria"/>
      <family val="2"/>
      <scheme val="major"/>
    </font>
    <font>
      <b/>
      <sz val="11"/>
      <color theme="1"/>
      <name val="Calibri"/>
      <family val="2"/>
      <scheme val="minor"/>
    </font>
    <font>
      <b/>
      <sz val="11.25"/>
      <color theme="1"/>
      <name val="Calibri"/>
      <family val="2"/>
      <scheme val="minor"/>
    </font>
    <font>
      <sz val="11"/>
      <color rgb="FFFF0000"/>
      <name val="Calibri"/>
      <family val="2"/>
      <scheme val="minor"/>
    </font>
    <font>
      <sz val="11.25"/>
      <color rgb="FFFF0000"/>
      <name val="Calibri"/>
      <family val="2"/>
      <scheme val="minor"/>
    </font>
    <font>
      <b/>
      <sz val="11"/>
      <color theme="0" tint="-0.249977111117893"/>
      <name val="Calibri"/>
      <family val="2"/>
    </font>
    <font>
      <sz val="11"/>
      <color theme="0" tint="-0.249977111117893"/>
      <name val="Calibri"/>
      <family val="2"/>
    </font>
    <font>
      <sz val="11"/>
      <name val="Calibri"/>
      <family val="2"/>
      <scheme val="minor"/>
    </font>
    <font>
      <sz val="10"/>
      <name val="Calibri"/>
      <family val="2"/>
      <scheme val="minor"/>
    </font>
    <font>
      <sz val="12"/>
      <color rgb="FF000000"/>
      <name val="Calibri"/>
      <family val="2"/>
    </font>
    <font>
      <sz val="11"/>
      <color rgb="FF000000"/>
      <name val="Calibri"/>
      <family val="2"/>
      <charset val="1"/>
    </font>
    <font>
      <sz val="7"/>
      <color rgb="FF242424"/>
      <name val="Segoe UI"/>
      <family val="2"/>
    </font>
    <font>
      <sz val="9"/>
      <color rgb="FF000000"/>
      <name val="Tahoma"/>
      <family val="2"/>
    </font>
    <font>
      <b/>
      <sz val="10"/>
      <color rgb="FF000000"/>
      <name val="Arial"/>
      <family val="2"/>
    </font>
    <font>
      <b/>
      <u/>
      <sz val="10"/>
      <color rgb="FF000000"/>
      <name val="Arial"/>
      <family val="2"/>
    </font>
  </fonts>
  <fills count="124">
    <fill>
      <patternFill patternType="none"/>
    </fill>
    <fill>
      <patternFill patternType="gray125"/>
    </fill>
    <fill>
      <patternFill patternType="solid">
        <fgColor indexed="31"/>
      </patternFill>
    </fill>
    <fill>
      <patternFill patternType="solid">
        <fgColor indexed="9"/>
        <bgColor indexed="64"/>
      </patternFill>
    </fill>
    <fill>
      <patternFill patternType="solid">
        <fgColor indexed="34"/>
      </patternFill>
    </fill>
    <fill>
      <patternFill patternType="solid">
        <fgColor indexed="45"/>
      </patternFill>
    </fill>
    <fill>
      <patternFill patternType="solid">
        <fgColor indexed="47"/>
      </patternFill>
    </fill>
    <fill>
      <patternFill patternType="solid">
        <fgColor indexed="42"/>
      </patternFill>
    </fill>
    <fill>
      <patternFill patternType="solid">
        <fgColor indexed="26"/>
        <bgColor indexed="64"/>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bgColor indexed="64"/>
      </patternFill>
    </fill>
    <fill>
      <patternFill patternType="solid">
        <fgColor indexed="22"/>
      </patternFill>
    </fill>
    <fill>
      <patternFill patternType="solid">
        <fgColor indexed="29"/>
      </patternFill>
    </fill>
    <fill>
      <patternFill patternType="solid">
        <fgColor indexed="11"/>
      </patternFill>
    </fill>
    <fill>
      <patternFill patternType="solid">
        <fgColor indexed="43"/>
        <bgColor indexed="64"/>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24"/>
        <bgColor indexed="64"/>
      </patternFill>
    </fill>
    <fill>
      <patternFill patternType="solid">
        <fgColor indexed="23"/>
        <bgColor indexed="64"/>
      </patternFill>
    </fill>
    <fill>
      <patternFill patternType="solid">
        <fgColor indexed="23"/>
      </patternFill>
    </fill>
    <fill>
      <patternFill patternType="solid">
        <fgColor indexed="31"/>
        <bgColor indexed="64"/>
      </patternFill>
    </fill>
    <fill>
      <patternFill patternType="solid">
        <fgColor indexed="50"/>
        <bgColor indexed="64"/>
      </patternFill>
    </fill>
    <fill>
      <patternFill patternType="solid">
        <fgColor theme="4" tint="0.79998168889431442"/>
        <bgColor indexed="65"/>
      </patternFill>
    </fill>
    <fill>
      <patternFill patternType="solid">
        <fgColor theme="4" tint="0.77999206518753628"/>
        <bgColor indexed="64"/>
      </patternFill>
    </fill>
    <fill>
      <patternFill patternType="solid">
        <fgColor theme="4" tint="0.7899716177861873"/>
        <bgColor indexed="64"/>
      </patternFill>
    </fill>
    <fill>
      <patternFill patternType="solid">
        <fgColor theme="5" tint="0.79998168889431442"/>
        <bgColor indexed="65"/>
      </patternFill>
    </fill>
    <fill>
      <patternFill patternType="solid">
        <fgColor theme="5" tint="0.77999206518753628"/>
        <bgColor indexed="64"/>
      </patternFill>
    </fill>
    <fill>
      <patternFill patternType="solid">
        <fgColor theme="5" tint="0.7899716177861873"/>
        <bgColor indexed="64"/>
      </patternFill>
    </fill>
    <fill>
      <patternFill patternType="solid">
        <fgColor theme="6" tint="0.79998168889431442"/>
        <bgColor indexed="65"/>
      </patternFill>
    </fill>
    <fill>
      <patternFill patternType="solid">
        <fgColor theme="6" tint="0.77999206518753628"/>
        <bgColor indexed="64"/>
      </patternFill>
    </fill>
    <fill>
      <patternFill patternType="solid">
        <fgColor theme="6" tint="0.7899716177861873"/>
        <bgColor indexed="64"/>
      </patternFill>
    </fill>
    <fill>
      <patternFill patternType="solid">
        <fgColor theme="7" tint="0.79998168889431442"/>
        <bgColor indexed="65"/>
      </patternFill>
    </fill>
    <fill>
      <patternFill patternType="solid">
        <fgColor theme="7" tint="0.77999206518753628"/>
        <bgColor indexed="64"/>
      </patternFill>
    </fill>
    <fill>
      <patternFill patternType="solid">
        <fgColor theme="7" tint="0.7899716177861873"/>
        <bgColor indexed="64"/>
      </patternFill>
    </fill>
    <fill>
      <patternFill patternType="solid">
        <fgColor theme="8" tint="0.79998168889431442"/>
        <bgColor indexed="65"/>
      </patternFill>
    </fill>
    <fill>
      <patternFill patternType="solid">
        <fgColor theme="8" tint="0.77999206518753628"/>
        <bgColor indexed="64"/>
      </patternFill>
    </fill>
    <fill>
      <patternFill patternType="solid">
        <fgColor theme="8" tint="0.7899716177861873"/>
        <bgColor indexed="64"/>
      </patternFill>
    </fill>
    <fill>
      <patternFill patternType="solid">
        <fgColor theme="9" tint="0.79998168889431442"/>
        <bgColor indexed="65"/>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9999389629810485"/>
        <bgColor indexed="65"/>
      </patternFill>
    </fill>
    <fill>
      <patternFill patternType="solid">
        <fgColor theme="4" tint="0.57997375408185059"/>
        <bgColor indexed="64"/>
      </patternFill>
    </fill>
    <fill>
      <patternFill patternType="solid">
        <fgColor theme="4" tint="0.58998382518997772"/>
        <bgColor indexed="64"/>
      </patternFill>
    </fill>
    <fill>
      <patternFill patternType="solid">
        <fgColor theme="5" tint="0.59999389629810485"/>
        <bgColor indexed="65"/>
      </patternFill>
    </fill>
    <fill>
      <patternFill patternType="solid">
        <fgColor theme="5" tint="0.57997375408185059"/>
        <bgColor indexed="64"/>
      </patternFill>
    </fill>
    <fill>
      <patternFill patternType="solid">
        <fgColor theme="5" tint="0.58998382518997772"/>
        <bgColor indexed="64"/>
      </patternFill>
    </fill>
    <fill>
      <patternFill patternType="solid">
        <fgColor theme="6" tint="0.59999389629810485"/>
        <bgColor indexed="65"/>
      </patternFill>
    </fill>
    <fill>
      <patternFill patternType="solid">
        <fgColor theme="6" tint="0.57997375408185059"/>
        <bgColor indexed="64"/>
      </patternFill>
    </fill>
    <fill>
      <patternFill patternType="solid">
        <fgColor theme="6" tint="0.58998382518997772"/>
        <bgColor indexed="64"/>
      </patternFill>
    </fill>
    <fill>
      <patternFill patternType="solid">
        <fgColor theme="7" tint="0.59999389629810485"/>
        <bgColor indexed="65"/>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9999389629810485"/>
        <bgColor indexed="65"/>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9999389629810485"/>
        <bgColor indexed="65"/>
      </patternFill>
    </fill>
    <fill>
      <patternFill patternType="solid">
        <fgColor theme="9" tint="0.57997375408185059"/>
        <bgColor indexed="64"/>
      </patternFill>
    </fill>
    <fill>
      <patternFill patternType="solid">
        <fgColor theme="9" tint="0.58998382518997772"/>
        <bgColor indexed="64"/>
      </patternFill>
    </fill>
    <fill>
      <patternFill patternType="solid">
        <fgColor theme="4" tint="0.39997558519241921"/>
        <bgColor indexed="65"/>
      </patternFill>
    </fill>
    <fill>
      <patternFill patternType="solid">
        <fgColor theme="4" tint="0.37998596148564107"/>
        <bgColor indexed="64"/>
      </patternFill>
    </fill>
    <fill>
      <patternFill patternType="solid">
        <fgColor theme="4" tint="0.38999603259376814"/>
        <bgColor indexed="64"/>
      </patternFill>
    </fill>
    <fill>
      <patternFill patternType="solid">
        <fgColor theme="5" tint="0.39997558519241921"/>
        <bgColor indexed="65"/>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9997558519241921"/>
        <bgColor indexed="65"/>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9997558519241921"/>
        <bgColor indexed="65"/>
      </patternFill>
    </fill>
    <fill>
      <patternFill patternType="solid">
        <fgColor theme="7" tint="0.37998596148564107"/>
        <bgColor indexed="64"/>
      </patternFill>
    </fill>
    <fill>
      <patternFill patternType="solid">
        <fgColor theme="7" tint="0.38999603259376814"/>
        <bgColor indexed="64"/>
      </patternFill>
    </fill>
    <fill>
      <patternFill patternType="solid">
        <fgColor theme="8" tint="0.39997558519241921"/>
        <bgColor indexed="65"/>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9997558519241921"/>
        <bgColor indexed="65"/>
      </patternFill>
    </fill>
    <fill>
      <patternFill patternType="solid">
        <fgColor theme="9" tint="0.37998596148564107"/>
        <bgColor indexed="64"/>
      </patternFill>
    </fill>
    <fill>
      <patternFill patternType="solid">
        <fgColor theme="9" tint="0.38999603259376814"/>
        <bgColor indexed="64"/>
      </patternFill>
    </fill>
    <fill>
      <patternFill patternType="solid">
        <fgColor theme="4"/>
      </patternFill>
    </fill>
    <fill>
      <patternFill patternType="solid">
        <fgColor theme="4"/>
        <bgColor indexed="64"/>
      </patternFill>
    </fill>
    <fill>
      <patternFill patternType="solid">
        <fgColor theme="5"/>
      </patternFill>
    </fill>
    <fill>
      <patternFill patternType="solid">
        <fgColor theme="5"/>
        <bgColor indexed="64"/>
      </patternFill>
    </fill>
    <fill>
      <patternFill patternType="solid">
        <fgColor theme="6"/>
      </patternFill>
    </fill>
    <fill>
      <patternFill patternType="solid">
        <fgColor theme="6"/>
        <bgColor indexed="64"/>
      </patternFill>
    </fill>
    <fill>
      <patternFill patternType="solid">
        <fgColor theme="7"/>
      </patternFill>
    </fill>
    <fill>
      <patternFill patternType="solid">
        <fgColor theme="7"/>
        <bgColor indexed="64"/>
      </patternFill>
    </fill>
    <fill>
      <patternFill patternType="solid">
        <fgColor theme="8"/>
      </patternFill>
    </fill>
    <fill>
      <patternFill patternType="solid">
        <fgColor theme="8"/>
        <bgColor indexed="64"/>
      </patternFill>
    </fill>
    <fill>
      <patternFill patternType="solid">
        <fgColor theme="9"/>
      </patternFill>
    </fill>
    <fill>
      <patternFill patternType="solid">
        <fgColor theme="9"/>
        <bgColor indexed="64"/>
      </patternFill>
    </fill>
    <fill>
      <patternFill patternType="solid">
        <fgColor rgb="FFFFC7CE"/>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A5A5A5"/>
      </patternFill>
    </fill>
    <fill>
      <patternFill patternType="solid">
        <fgColor rgb="FFA5A5A5"/>
        <bgColor indexed="64"/>
      </patternFill>
    </fill>
    <fill>
      <patternFill patternType="solid">
        <fgColor rgb="FFC6EFCE"/>
      </patternFill>
    </fill>
    <fill>
      <patternFill patternType="solid">
        <fgColor rgb="FFC6EFCE"/>
        <bgColor indexed="64"/>
      </patternFill>
    </fill>
    <fill>
      <patternFill patternType="solid">
        <fgColor rgb="FFFFCC99"/>
      </patternFill>
    </fill>
    <fill>
      <patternFill patternType="solid">
        <fgColor rgb="FFFFCC99"/>
        <bgColor indexed="64"/>
      </patternFill>
    </fill>
    <fill>
      <patternFill patternType="solid">
        <fgColor rgb="FFFFEB9C"/>
      </patternFill>
    </fill>
    <fill>
      <patternFill patternType="solid">
        <fgColor rgb="FFFFEB9C"/>
        <bgColor indexed="64"/>
      </patternFill>
    </fill>
    <fill>
      <patternFill patternType="solid">
        <fgColor rgb="FFFFFFCC"/>
      </patternFill>
    </fill>
    <fill>
      <patternFill patternType="solid">
        <fgColor rgb="FFFFFFCC"/>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
      <patternFill patternType="solid">
        <fgColor theme="3" tint="0.79998168889431442"/>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8"/>
      </right>
      <top style="medium">
        <color indexed="64"/>
      </top>
      <bottom/>
      <diagonal/>
    </border>
    <border>
      <left style="medium">
        <color indexed="64"/>
      </left>
      <right/>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8"/>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8"/>
      </top>
      <bottom style="medium">
        <color indexed="8"/>
      </bottom>
      <diagonal/>
    </border>
    <border>
      <left/>
      <right/>
      <top/>
      <bottom style="medium">
        <color indexed="8"/>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8"/>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medium">
        <color indexed="64"/>
      </bottom>
      <diagonal/>
    </border>
    <border>
      <left/>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7999511703848385"/>
      </bottom>
      <diagonal/>
    </border>
    <border>
      <left/>
      <right/>
      <top/>
      <bottom style="thick">
        <color theme="4" tint="0.48997466963713493"/>
      </bottom>
      <diagonal/>
    </border>
    <border>
      <left/>
      <right/>
      <top/>
      <bottom style="medium">
        <color theme="4" tint="0.39997558519241921"/>
      </bottom>
      <diagonal/>
    </border>
    <border>
      <left/>
      <right/>
      <top/>
      <bottom style="medium">
        <color theme="4" tint="0.37998596148564107"/>
      </bottom>
      <diagonal/>
    </border>
    <border>
      <left/>
      <right/>
      <top/>
      <bottom style="medium">
        <color theme="4" tint="0.3899960325937681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98">
    <xf numFmtId="0" fontId="0" fillId="0" borderId="0"/>
    <xf numFmtId="0" fontId="84" fillId="39" borderId="0">
      <alignment vertical="top"/>
    </xf>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84" fillId="40" borderId="0">
      <alignment vertical="top"/>
    </xf>
    <xf numFmtId="0" fontId="84" fillId="42" borderId="0">
      <alignment vertical="top"/>
    </xf>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84" fillId="43" borderId="0">
      <alignment vertical="top"/>
    </xf>
    <xf numFmtId="0" fontId="84" fillId="45" borderId="0">
      <alignment vertical="top"/>
    </xf>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84" fillId="46" borderId="0">
      <alignment vertical="top"/>
    </xf>
    <xf numFmtId="0" fontId="84" fillId="48" borderId="0">
      <alignment vertical="top"/>
    </xf>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84" fillId="49" borderId="0">
      <alignment vertical="top"/>
    </xf>
    <xf numFmtId="0" fontId="84" fillId="51" borderId="0">
      <alignment vertical="top"/>
    </xf>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1" fillId="11" borderId="0" applyNumberFormat="0" applyBorder="0" applyAlignment="0" applyProtection="0"/>
    <xf numFmtId="0" fontId="84" fillId="52" borderId="0">
      <alignment vertical="top"/>
    </xf>
    <xf numFmtId="0" fontId="84" fillId="54" borderId="0">
      <alignment vertical="top"/>
    </xf>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1" fillId="6" borderId="0" applyNumberFormat="0" applyBorder="0" applyAlignment="0" applyProtection="0"/>
    <xf numFmtId="0" fontId="84" fillId="55" borderId="0">
      <alignment vertical="top"/>
    </xf>
    <xf numFmtId="0" fontId="84" fillId="57" borderId="0">
      <alignment vertical="top"/>
    </xf>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4" fillId="58" borderId="0">
      <alignment vertical="top"/>
    </xf>
    <xf numFmtId="0" fontId="84" fillId="60" borderId="0">
      <alignment vertical="top"/>
    </xf>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 fillId="15" borderId="0" applyNumberFormat="0" applyBorder="0" applyAlignment="0" applyProtection="0"/>
    <xf numFmtId="0" fontId="84" fillId="61" borderId="0">
      <alignment vertical="top"/>
    </xf>
    <xf numFmtId="0" fontId="84" fillId="63" borderId="0">
      <alignment vertical="top"/>
    </xf>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84" fillId="64" borderId="0">
      <alignment vertical="top"/>
    </xf>
    <xf numFmtId="0" fontId="84" fillId="66" borderId="0">
      <alignment vertical="top"/>
    </xf>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84" fillId="67" borderId="0">
      <alignment vertical="top"/>
    </xf>
    <xf numFmtId="0" fontId="84" fillId="69" borderId="0">
      <alignment vertical="top"/>
    </xf>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83" fillId="68" borderId="0" applyNumberFormat="0" applyBorder="0" applyAlignment="0" applyProtection="0"/>
    <xf numFmtId="0" fontId="1" fillId="12" borderId="0" applyNumberFormat="0" applyBorder="0" applyAlignment="0" applyProtection="0"/>
    <xf numFmtId="0" fontId="84" fillId="70" borderId="0">
      <alignment vertical="top"/>
    </xf>
    <xf numFmtId="0" fontId="84" fillId="72" borderId="0">
      <alignment vertical="top"/>
    </xf>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84" fillId="73" borderId="0">
      <alignment vertical="top"/>
    </xf>
    <xf numFmtId="0" fontId="86" fillId="75" borderId="0">
      <alignment vertical="top"/>
    </xf>
    <xf numFmtId="0" fontId="85" fillId="74"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6" fillId="76" borderId="0">
      <alignment vertical="top"/>
    </xf>
    <xf numFmtId="0" fontId="86" fillId="78" borderId="0">
      <alignment vertical="top"/>
    </xf>
    <xf numFmtId="0" fontId="85" fillId="77" borderId="0" applyNumberFormat="0" applyBorder="0" applyAlignment="0" applyProtection="0"/>
    <xf numFmtId="0" fontId="14" fillId="15" borderId="0" applyNumberFormat="0" applyBorder="0" applyAlignment="0" applyProtection="0"/>
    <xf numFmtId="0" fontId="86" fillId="79" borderId="0">
      <alignment vertical="top"/>
    </xf>
    <xf numFmtId="0" fontId="86" fillId="81" borderId="0">
      <alignment vertical="top"/>
    </xf>
    <xf numFmtId="0" fontId="85" fillId="80"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86" fillId="82" borderId="0">
      <alignment vertical="top"/>
    </xf>
    <xf numFmtId="0" fontId="86" fillId="84" borderId="0">
      <alignment vertical="top"/>
    </xf>
    <xf numFmtId="0" fontId="85" fillId="83" borderId="0" applyNumberFormat="0" applyBorder="0" applyAlignment="0" applyProtection="0"/>
    <xf numFmtId="0" fontId="14" fillId="22" borderId="0" applyNumberFormat="0" applyBorder="0" applyAlignment="0" applyProtection="0"/>
    <xf numFmtId="0" fontId="14" fillId="14" borderId="0" applyNumberFormat="0" applyBorder="0" applyAlignment="0" applyProtection="0"/>
    <xf numFmtId="0" fontId="86" fillId="85" borderId="0">
      <alignment vertical="top"/>
    </xf>
    <xf numFmtId="0" fontId="86" fillId="87" borderId="0">
      <alignment vertical="top"/>
    </xf>
    <xf numFmtId="0" fontId="85" fillId="86" borderId="0" applyNumberFormat="0" applyBorder="0" applyAlignment="0" applyProtection="0"/>
    <xf numFmtId="0" fontId="14" fillId="21" borderId="0" applyNumberFormat="0" applyBorder="0" applyAlignment="0" applyProtection="0"/>
    <xf numFmtId="0" fontId="86" fillId="88" borderId="0">
      <alignment vertical="top"/>
    </xf>
    <xf numFmtId="0" fontId="86" fillId="90" borderId="0">
      <alignment vertical="top"/>
    </xf>
    <xf numFmtId="0" fontId="85" fillId="89" borderId="0" applyNumberFormat="0" applyBorder="0" applyAlignment="0" applyProtection="0"/>
    <xf numFmtId="0" fontId="14" fillId="23" borderId="0" applyNumberFormat="0" applyBorder="0" applyAlignment="0" applyProtection="0"/>
    <xf numFmtId="0" fontId="14" fillId="6" borderId="0" applyNumberFormat="0" applyBorder="0" applyAlignment="0" applyProtection="0"/>
    <xf numFmtId="0" fontId="86" fillId="91" borderId="0">
      <alignment vertical="top"/>
    </xf>
    <xf numFmtId="0" fontId="86" fillId="93" borderId="0">
      <alignment vertical="top"/>
    </xf>
    <xf numFmtId="0" fontId="85" fillId="92"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86" fillId="95" borderId="0">
      <alignment vertical="top"/>
    </xf>
    <xf numFmtId="0" fontId="85" fillId="94" borderId="0" applyNumberFormat="0" applyBorder="0" applyAlignment="0" applyProtection="0"/>
    <xf numFmtId="0" fontId="14" fillId="26" borderId="0" applyNumberFormat="0" applyBorder="0" applyAlignment="0" applyProtection="0"/>
    <xf numFmtId="0" fontId="86" fillId="97" borderId="0">
      <alignment vertical="top"/>
    </xf>
    <xf numFmtId="0" fontId="85" fillId="96" borderId="0" applyNumberFormat="0" applyBorder="0" applyAlignment="0" applyProtection="0"/>
    <xf numFmtId="0" fontId="14" fillId="27" borderId="0" applyNumberFormat="0" applyBorder="0" applyAlignment="0" applyProtection="0"/>
    <xf numFmtId="0" fontId="86" fillId="99" borderId="0">
      <alignment vertical="top"/>
    </xf>
    <xf numFmtId="0" fontId="85" fillId="98" borderId="0" applyNumberFormat="0" applyBorder="0" applyAlignment="0" applyProtection="0"/>
    <xf numFmtId="0" fontId="14" fillId="22" borderId="0" applyNumberFormat="0" applyBorder="0" applyAlignment="0" applyProtection="0"/>
    <xf numFmtId="0" fontId="14" fillId="28" borderId="0" applyNumberFormat="0" applyBorder="0" applyAlignment="0" applyProtection="0"/>
    <xf numFmtId="0" fontId="86" fillId="101" borderId="0">
      <alignment vertical="top"/>
    </xf>
    <xf numFmtId="0" fontId="85" fillId="100" borderId="0" applyNumberFormat="0" applyBorder="0" applyAlignment="0" applyProtection="0"/>
    <xf numFmtId="0" fontId="14" fillId="21" borderId="0" applyNumberFormat="0" applyBorder="0" applyAlignment="0" applyProtection="0"/>
    <xf numFmtId="0" fontId="86" fillId="103" borderId="0">
      <alignment vertical="top"/>
    </xf>
    <xf numFmtId="0" fontId="85" fillId="102" borderId="0" applyNumberFormat="0" applyBorder="0" applyAlignment="0" applyProtection="0"/>
    <xf numFmtId="0" fontId="14" fillId="29" borderId="0" applyNumberFormat="0" applyBorder="0" applyAlignment="0" applyProtection="0"/>
    <xf numFmtId="0" fontId="88" fillId="104" borderId="0">
      <alignment vertical="top"/>
    </xf>
    <xf numFmtId="0" fontId="87" fillId="104" borderId="0" applyNumberFormat="0" applyBorder="0" applyAlignment="0" applyProtection="0"/>
    <xf numFmtId="0" fontId="15" fillId="5" borderId="0" applyNumberFormat="0" applyBorder="0" applyAlignment="0" applyProtection="0"/>
    <xf numFmtId="0" fontId="89" fillId="104" borderId="0" applyNumberFormat="0" applyBorder="0" applyAlignment="0" applyProtection="0"/>
    <xf numFmtId="0" fontId="88" fillId="105" borderId="0">
      <alignment vertical="top"/>
    </xf>
    <xf numFmtId="172" fontId="8" fillId="0" borderId="0" applyNumberFormat="0" applyFont="0" applyAlignment="0" applyProtection="0"/>
    <xf numFmtId="172" fontId="8" fillId="0" borderId="0" applyNumberFormat="0" applyFont="0" applyAlignment="0" applyProtection="0"/>
    <xf numFmtId="172" fontId="8" fillId="0" borderId="0" applyNumberFormat="0" applyFont="0" applyAlignment="0" applyProtection="0"/>
    <xf numFmtId="0" fontId="91" fillId="106" borderId="94">
      <alignment vertical="top"/>
    </xf>
    <xf numFmtId="0" fontId="90" fillId="106" borderId="94"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14" borderId="1" applyNumberFormat="0" applyAlignment="0" applyProtection="0"/>
    <xf numFmtId="0" fontId="16" fillId="30" borderId="1" applyNumberFormat="0" applyAlignment="0" applyProtection="0"/>
    <xf numFmtId="0" fontId="91" fillId="107" borderId="94">
      <alignment vertical="top"/>
    </xf>
    <xf numFmtId="0" fontId="93" fillId="108" borderId="95">
      <alignment vertical="top"/>
    </xf>
    <xf numFmtId="0" fontId="92" fillId="108" borderId="95" applyNumberFormat="0" applyAlignment="0" applyProtection="0"/>
    <xf numFmtId="0" fontId="17" fillId="31" borderId="2" applyNumberFormat="0" applyAlignment="0" applyProtection="0"/>
    <xf numFmtId="0" fontId="93" fillId="109" borderId="95">
      <alignment vertical="top"/>
    </xf>
    <xf numFmtId="0" fontId="32" fillId="0" borderId="0"/>
    <xf numFmtId="37" fontId="33" fillId="0" borderId="3" applyFill="0" applyBorder="0">
      <alignment horizontal="center" vertical="top" wrapText="1"/>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4" fontId="57" fillId="0" borderId="0">
      <alignment vertical="top"/>
    </xf>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43" fontId="59" fillId="0" borderId="0" applyFont="0" applyFill="0" applyBorder="0" applyAlignment="0" applyProtection="0"/>
    <xf numFmtId="165" fontId="57" fillId="0" borderId="0">
      <alignment vertical="top"/>
    </xf>
    <xf numFmtId="165" fontId="57" fillId="0" borderId="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43" fontId="3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58" fillId="0" borderId="0" applyFont="0" applyFill="0" applyBorder="0" applyAlignment="0" applyProtection="0"/>
    <xf numFmtId="165" fontId="1" fillId="0" borderId="0" applyFont="0" applyFill="0" applyBorder="0" applyAlignment="0" applyProtection="0"/>
    <xf numFmtId="165" fontId="5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3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3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43" fontId="34" fillId="0" borderId="0" applyFont="0" applyFill="0" applyBorder="0" applyAlignment="0" applyProtection="0"/>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165" fontId="57" fillId="0" borderId="0">
      <alignment vertical="top"/>
    </xf>
    <xf numFmtId="44" fontId="5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66" fontId="57" fillId="0" borderId="0">
      <alignment vertical="top"/>
    </xf>
    <xf numFmtId="44" fontId="8" fillId="0" borderId="0" applyFont="0" applyFill="0" applyBorder="0" applyAlignment="0" applyProtection="0"/>
    <xf numFmtId="44" fontId="8" fillId="0" borderId="0" applyFont="0" applyFill="0" applyBorder="0" applyAlignment="0" applyProtection="0"/>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167" fontId="57" fillId="0" borderId="0">
      <alignment vertical="top"/>
    </xf>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7" fontId="57" fillId="0" borderId="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3" fontId="35" fillId="0" borderId="0" applyFont="0" applyFill="0" applyBorder="0" applyAlignment="0" applyProtection="0"/>
    <xf numFmtId="37" fontId="33" fillId="0" borderId="4" applyNumberFormat="0">
      <alignment horizontal="centerContinuous" vertical="top" wrapText="1"/>
    </xf>
    <xf numFmtId="0" fontId="95" fillId="0" borderId="0">
      <alignment vertical="top"/>
    </xf>
    <xf numFmtId="0" fontId="94" fillId="0" borderId="0" applyNumberFormat="0" applyFill="0" applyBorder="0" applyAlignment="0" applyProtection="0"/>
    <xf numFmtId="0" fontId="18" fillId="0" borderId="0" applyNumberFormat="0" applyFill="0" applyBorder="0" applyAlignment="0" applyProtection="0"/>
    <xf numFmtId="0" fontId="97" fillId="110" borderId="0">
      <alignment vertical="top"/>
    </xf>
    <xf numFmtId="0" fontId="96" fillId="110" borderId="0" applyNumberFormat="0" applyBorder="0" applyAlignment="0" applyProtection="0"/>
    <xf numFmtId="0" fontId="19" fillId="7" borderId="0" applyNumberFormat="0" applyBorder="0" applyAlignment="0" applyProtection="0"/>
    <xf numFmtId="0" fontId="97" fillId="111" borderId="0">
      <alignment vertical="top"/>
    </xf>
    <xf numFmtId="37" fontId="36" fillId="13" borderId="5" applyBorder="0" applyAlignment="0"/>
    <xf numFmtId="174" fontId="36" fillId="8" borderId="6" applyNumberFormat="0" applyFont="0" applyAlignment="0"/>
    <xf numFmtId="174" fontId="36" fillId="8" borderId="6" applyNumberFormat="0" applyFont="0" applyAlignment="0"/>
    <xf numFmtId="174" fontId="36" fillId="8" borderId="6" applyNumberFormat="0" applyFont="0" applyAlignment="0"/>
    <xf numFmtId="174" fontId="36" fillId="8" borderId="6" applyNumberFormat="0" applyFont="0" applyAlignment="0"/>
    <xf numFmtId="0" fontId="98" fillId="0" borderId="96">
      <alignment vertical="top"/>
    </xf>
    <xf numFmtId="0" fontId="98" fillId="0" borderId="96" applyNumberFormat="0" applyFill="0" applyAlignment="0" applyProtection="0"/>
    <xf numFmtId="0" fontId="20" fillId="0" borderId="7" applyNumberFormat="0" applyFill="0" applyAlignment="0" applyProtection="0"/>
    <xf numFmtId="0" fontId="37" fillId="0" borderId="8" applyNumberFormat="0" applyFill="0" applyAlignment="0" applyProtection="0"/>
    <xf numFmtId="0" fontId="100" fillId="0" borderId="98">
      <alignment vertical="top"/>
    </xf>
    <xf numFmtId="0" fontId="99" fillId="0" borderId="97" applyNumberFormat="0" applyFill="0" applyAlignment="0" applyProtection="0"/>
    <xf numFmtId="0" fontId="21" fillId="0" borderId="9" applyNumberFormat="0" applyFill="0" applyAlignment="0" applyProtection="0"/>
    <xf numFmtId="0" fontId="38" fillId="0" borderId="9" applyNumberFormat="0" applyFill="0" applyAlignment="0" applyProtection="0"/>
    <xf numFmtId="0" fontId="100" fillId="0" borderId="99">
      <alignment vertical="top"/>
    </xf>
    <xf numFmtId="0" fontId="102" fillId="0" borderId="101">
      <alignment vertical="top"/>
    </xf>
    <xf numFmtId="0" fontId="101" fillId="0" borderId="10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39" fillId="0" borderId="11" applyNumberFormat="0" applyFill="0" applyAlignment="0" applyProtection="0"/>
    <xf numFmtId="0" fontId="102" fillId="0" borderId="102">
      <alignment vertical="top"/>
    </xf>
    <xf numFmtId="0" fontId="102" fillId="0" borderId="0">
      <alignment vertical="top"/>
    </xf>
    <xf numFmtId="0" fontId="101" fillId="0" borderId="0" applyNumberForma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alignment vertical="top"/>
      <protection locked="0"/>
    </xf>
    <xf numFmtId="175" fontId="40" fillId="17" borderId="12" applyNumberFormat="0">
      <alignment vertical="center"/>
    </xf>
    <xf numFmtId="0" fontId="106" fillId="112" borderId="94">
      <alignment vertical="top"/>
    </xf>
    <xf numFmtId="37" fontId="41" fillId="0" borderId="3" applyNumberFormat="0" applyBorder="0" applyAlignment="0">
      <protection locked="0"/>
    </xf>
    <xf numFmtId="0" fontId="105" fillId="112" borderId="94"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106" fillId="113" borderId="94">
      <alignment vertical="top"/>
    </xf>
    <xf numFmtId="38" fontId="42" fillId="0" borderId="0"/>
    <xf numFmtId="38" fontId="43" fillId="0" borderId="0"/>
    <xf numFmtId="38" fontId="44" fillId="0" borderId="0"/>
    <xf numFmtId="38" fontId="45" fillId="0" borderId="0"/>
    <xf numFmtId="0" fontId="46" fillId="0" borderId="0"/>
    <xf numFmtId="0" fontId="46" fillId="0" borderId="0"/>
    <xf numFmtId="37" fontId="8" fillId="0" borderId="0" applyBorder="0" applyAlignment="0">
      <alignment horizontal="left"/>
      <protection locked="0"/>
    </xf>
    <xf numFmtId="0" fontId="108" fillId="0" borderId="103">
      <alignment vertical="top"/>
    </xf>
    <xf numFmtId="0" fontId="107" fillId="0" borderId="103" applyNumberFormat="0" applyFill="0" applyAlignment="0" applyProtection="0"/>
    <xf numFmtId="0" fontId="24" fillId="0" borderId="13" applyNumberFormat="0" applyFill="0" applyAlignment="0" applyProtection="0"/>
    <xf numFmtId="0" fontId="8" fillId="0" borderId="14" applyBorder="0">
      <alignment horizontal="center" vertical="center" wrapText="1"/>
    </xf>
    <xf numFmtId="0" fontId="110" fillId="114" borderId="0">
      <alignment vertical="top"/>
    </xf>
    <xf numFmtId="0" fontId="109" fillId="114" borderId="0" applyNumberFormat="0" applyBorder="0" applyAlignment="0" applyProtection="0"/>
    <xf numFmtId="0" fontId="25" fillId="18" borderId="0" applyNumberFormat="0" applyBorder="0" applyAlignment="0" applyProtection="0"/>
    <xf numFmtId="0" fontId="111" fillId="114" borderId="0" applyNumberFormat="0" applyBorder="0" applyAlignment="0" applyProtection="0"/>
    <xf numFmtId="0" fontId="110" fillId="115" borderId="0">
      <alignment vertical="top"/>
    </xf>
    <xf numFmtId="176" fontId="47" fillId="0" borderId="0"/>
    <xf numFmtId="0" fontId="34" fillId="0" borderId="0"/>
    <xf numFmtId="0" fontId="34" fillId="0" borderId="0"/>
    <xf numFmtId="0" fontId="6" fillId="0" borderId="0"/>
    <xf numFmtId="0" fontId="34" fillId="0" borderId="0"/>
    <xf numFmtId="0" fontId="8" fillId="0" borderId="0"/>
    <xf numFmtId="0" fontId="8" fillId="0" borderId="0"/>
    <xf numFmtId="0" fontId="6" fillId="0" borderId="0"/>
    <xf numFmtId="0" fontId="8" fillId="0" borderId="0"/>
    <xf numFmtId="0" fontId="34" fillId="0" borderId="0"/>
    <xf numFmtId="0" fontId="8" fillId="0" borderId="0"/>
    <xf numFmtId="0" fontId="34"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34" fillId="0" borderId="0"/>
    <xf numFmtId="0" fontId="34" fillId="0" borderId="0"/>
    <xf numFmtId="0" fontId="34" fillId="0" borderId="0"/>
    <xf numFmtId="0" fontId="8" fillId="0" borderId="0"/>
    <xf numFmtId="0" fontId="34" fillId="0" borderId="0"/>
    <xf numFmtId="0" fontId="8" fillId="0" borderId="0"/>
    <xf numFmtId="0" fontId="34" fillId="0" borderId="0"/>
    <xf numFmtId="0" fontId="8" fillId="0" borderId="0"/>
    <xf numFmtId="0" fontId="34" fillId="0" borderId="0"/>
    <xf numFmtId="0" fontId="8" fillId="0" borderId="0"/>
    <xf numFmtId="0" fontId="34" fillId="0" borderId="0"/>
    <xf numFmtId="0" fontId="34" fillId="0" borderId="0"/>
    <xf numFmtId="0" fontId="8" fillId="0" borderId="0"/>
    <xf numFmtId="0" fontId="34"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34" fillId="0" borderId="0"/>
    <xf numFmtId="0" fontId="8" fillId="0" borderId="0"/>
    <xf numFmtId="0" fontId="8" fillId="0" borderId="0"/>
    <xf numFmtId="0" fontId="34" fillId="0" borderId="0"/>
    <xf numFmtId="0" fontId="8" fillId="0" borderId="0"/>
    <xf numFmtId="0" fontId="8" fillId="0" borderId="0"/>
    <xf numFmtId="0" fontId="112" fillId="0" borderId="0"/>
    <xf numFmtId="0" fontId="83" fillId="0" borderId="0"/>
    <xf numFmtId="0" fontId="113" fillId="0" borderId="0"/>
    <xf numFmtId="0" fontId="113" fillId="0" borderId="0"/>
    <xf numFmtId="0" fontId="114" fillId="0" borderId="0"/>
    <xf numFmtId="0" fontId="115" fillId="0" borderId="0"/>
    <xf numFmtId="0" fontId="83" fillId="0" borderId="0"/>
    <xf numFmtId="0" fontId="8" fillId="0" borderId="0"/>
    <xf numFmtId="0" fontId="34" fillId="0" borderId="0"/>
    <xf numFmtId="0" fontId="8" fillId="0" borderId="0"/>
    <xf numFmtId="0" fontId="34"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115" fillId="0" borderId="0"/>
    <xf numFmtId="0" fontId="8" fillId="0" borderId="0"/>
    <xf numFmtId="0" fontId="34" fillId="0" borderId="0"/>
    <xf numFmtId="0" fontId="8" fillId="0" borderId="0">
      <alignment wrapText="1"/>
    </xf>
    <xf numFmtId="0" fontId="8" fillId="0" borderId="0">
      <alignment wrapText="1"/>
    </xf>
    <xf numFmtId="0" fontId="34" fillId="0" borderId="0"/>
    <xf numFmtId="0" fontId="8" fillId="0" borderId="0"/>
    <xf numFmtId="0" fontId="83" fillId="0" borderId="0"/>
    <xf numFmtId="0" fontId="8" fillId="0" borderId="0"/>
    <xf numFmtId="0" fontId="6"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xf numFmtId="0" fontId="34" fillId="0" borderId="0"/>
    <xf numFmtId="0" fontId="113" fillId="0" borderId="0"/>
    <xf numFmtId="0" fontId="116" fillId="0" borderId="0"/>
    <xf numFmtId="0" fontId="113" fillId="0" borderId="0"/>
    <xf numFmtId="0" fontId="115" fillId="0" borderId="0"/>
    <xf numFmtId="0" fontId="83" fillId="0" borderId="0"/>
    <xf numFmtId="0" fontId="83" fillId="0" borderId="0"/>
    <xf numFmtId="0" fontId="8" fillId="0" borderId="0"/>
    <xf numFmtId="0" fontId="115"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16" fillId="0" borderId="0"/>
    <xf numFmtId="0" fontId="116" fillId="0" borderId="0"/>
    <xf numFmtId="0" fontId="115" fillId="0" borderId="0"/>
    <xf numFmtId="0" fontId="113" fillId="0" borderId="0"/>
    <xf numFmtId="0" fontId="113" fillId="0" borderId="0"/>
    <xf numFmtId="0" fontId="8" fillId="0" borderId="0"/>
    <xf numFmtId="0" fontId="113" fillId="0" borderId="0"/>
    <xf numFmtId="0" fontId="8" fillId="0" borderId="0"/>
    <xf numFmtId="0" fontId="113" fillId="0" borderId="0"/>
    <xf numFmtId="0" fontId="113" fillId="0" borderId="0"/>
    <xf numFmtId="0" fontId="83" fillId="0" borderId="0"/>
    <xf numFmtId="0" fontId="115" fillId="0" borderId="0"/>
    <xf numFmtId="0" fontId="8" fillId="0" borderId="0"/>
    <xf numFmtId="0" fontId="113" fillId="0" borderId="0"/>
    <xf numFmtId="0" fontId="83" fillId="0" borderId="0"/>
    <xf numFmtId="0" fontId="83" fillId="0" borderId="0"/>
    <xf numFmtId="0" fontId="113" fillId="0" borderId="0"/>
    <xf numFmtId="0" fontId="83" fillId="0" borderId="0"/>
    <xf numFmtId="0" fontId="83" fillId="0" borderId="0"/>
    <xf numFmtId="0" fontId="8" fillId="0" borderId="0"/>
    <xf numFmtId="0" fontId="8" fillId="0" borderId="0"/>
    <xf numFmtId="0" fontId="117" fillId="0" borderId="0"/>
    <xf numFmtId="0" fontId="112" fillId="0" borderId="0"/>
    <xf numFmtId="0" fontId="83" fillId="0" borderId="0"/>
    <xf numFmtId="0" fontId="118" fillId="0" borderId="0"/>
    <xf numFmtId="0" fontId="116"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16" fillId="0" borderId="0"/>
    <xf numFmtId="0" fontId="116"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 fillId="0" borderId="0"/>
    <xf numFmtId="0" fontId="116" fillId="0" borderId="0"/>
    <xf numFmtId="0" fontId="8" fillId="0" borderId="0"/>
    <xf numFmtId="0" fontId="8" fillId="0" borderId="0"/>
    <xf numFmtId="0" fontId="116" fillId="0" borderId="0"/>
    <xf numFmtId="0" fontId="1" fillId="0" borderId="0"/>
    <xf numFmtId="0" fontId="116" fillId="0" borderId="0"/>
    <xf numFmtId="0" fontId="116" fillId="0" borderId="0"/>
    <xf numFmtId="0" fontId="34" fillId="0" borderId="0"/>
    <xf numFmtId="0" fontId="1" fillId="0" borderId="0"/>
    <xf numFmtId="0" fontId="1" fillId="0" borderId="0"/>
    <xf numFmtId="0" fontId="83" fillId="0" borderId="0"/>
    <xf numFmtId="0" fontId="117" fillId="0" borderId="0"/>
    <xf numFmtId="0" fontId="83" fillId="0" borderId="0"/>
    <xf numFmtId="0" fontId="83" fillId="0" borderId="0"/>
    <xf numFmtId="0" fontId="83" fillId="0" borderId="0"/>
    <xf numFmtId="0" fontId="113" fillId="0" borderId="0"/>
    <xf numFmtId="0" fontId="113" fillId="0" borderId="0"/>
    <xf numFmtId="0" fontId="113" fillId="0" borderId="0"/>
    <xf numFmtId="0" fontId="113" fillId="0" borderId="0"/>
    <xf numFmtId="0" fontId="8" fillId="0" borderId="0"/>
    <xf numFmtId="0" fontId="114" fillId="0" borderId="0"/>
    <xf numFmtId="0" fontId="114" fillId="0" borderId="0"/>
    <xf numFmtId="0" fontId="8" fillId="0" borderId="0"/>
    <xf numFmtId="0" fontId="8" fillId="0" borderId="0"/>
    <xf numFmtId="0" fontId="8" fillId="0" borderId="0"/>
    <xf numFmtId="0" fontId="83" fillId="0" borderId="0"/>
    <xf numFmtId="0" fontId="113" fillId="0" borderId="0"/>
    <xf numFmtId="0" fontId="8" fillId="0" borderId="0"/>
    <xf numFmtId="0" fontId="113" fillId="0" borderId="0"/>
    <xf numFmtId="0" fontId="8" fillId="0" borderId="0"/>
    <xf numFmtId="0" fontId="8" fillId="0" borderId="0"/>
    <xf numFmtId="0" fontId="113" fillId="0" borderId="0"/>
    <xf numFmtId="0" fontId="113" fillId="0" borderId="0"/>
    <xf numFmtId="0" fontId="8" fillId="0" borderId="0"/>
    <xf numFmtId="0" fontId="117" fillId="0" borderId="0"/>
    <xf numFmtId="0" fontId="115" fillId="0" borderId="0"/>
    <xf numFmtId="0" fontId="8" fillId="0" borderId="0"/>
    <xf numFmtId="0" fontId="117" fillId="0" borderId="0"/>
    <xf numFmtId="0" fontId="113" fillId="0" borderId="0"/>
    <xf numFmtId="0" fontId="8" fillId="0" borderId="0"/>
    <xf numFmtId="0" fontId="83" fillId="0" borderId="0"/>
    <xf numFmtId="0" fontId="8" fillId="0" borderId="0"/>
    <xf numFmtId="0" fontId="8" fillId="0" borderId="0"/>
    <xf numFmtId="0" fontId="8" fillId="0" borderId="0"/>
    <xf numFmtId="0" fontId="3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34" fillId="0" borderId="0"/>
    <xf numFmtId="0" fontId="6"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34" fillId="0" borderId="0"/>
    <xf numFmtId="0" fontId="116" fillId="0" borderId="0"/>
    <xf numFmtId="0" fontId="6" fillId="0" borderId="0"/>
    <xf numFmtId="0" fontId="83" fillId="0" borderId="0"/>
    <xf numFmtId="0" fontId="8" fillId="0" borderId="0"/>
    <xf numFmtId="0" fontId="8" fillId="0" borderId="0"/>
    <xf numFmtId="0"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 fillId="0" borderId="0"/>
    <xf numFmtId="0" fontId="83"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6"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4" fillId="0" borderId="0"/>
    <xf numFmtId="0" fontId="8" fillId="0" borderId="0"/>
    <xf numFmtId="0" fontId="8" fillId="0" borderId="0"/>
    <xf numFmtId="0" fontId="8" fillId="0" borderId="0"/>
    <xf numFmtId="0" fontId="34" fillId="0" borderId="0"/>
    <xf numFmtId="0" fontId="8" fillId="0" borderId="0"/>
    <xf numFmtId="0" fontId="1" fillId="0" borderId="0"/>
    <xf numFmtId="0" fontId="3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63" fillId="0" borderId="0"/>
    <xf numFmtId="0" fontId="63" fillId="0" borderId="0"/>
    <xf numFmtId="0" fontId="63" fillId="0" borderId="0"/>
    <xf numFmtId="0" fontId="8" fillId="0" borderId="0"/>
    <xf numFmtId="0" fontId="34" fillId="0" borderId="0"/>
    <xf numFmtId="0" fontId="34" fillId="0" borderId="0"/>
    <xf numFmtId="0" fontId="8" fillId="0" borderId="0"/>
    <xf numFmtId="0" fontId="34" fillId="0" borderId="0"/>
    <xf numFmtId="0" fontId="8" fillId="0" borderId="0"/>
    <xf numFmtId="0" fontId="8" fillId="0" borderId="0"/>
    <xf numFmtId="0" fontId="34"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34" fillId="0" borderId="0"/>
    <xf numFmtId="0" fontId="83"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117" fillId="116" borderId="104">
      <alignment vertical="top"/>
    </xf>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1" fillId="9" borderId="15"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9" borderId="15" applyNumberFormat="0" applyFont="0" applyAlignment="0" applyProtection="0"/>
    <xf numFmtId="0" fontId="1" fillId="9" borderId="15" applyNumberFormat="0" applyFont="0" applyAlignment="0" applyProtection="0"/>
    <xf numFmtId="0" fontId="1" fillId="9" borderId="15"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58" fillId="116" borderId="104" applyNumberFormat="0" applyFont="0" applyAlignment="0" applyProtection="0"/>
    <xf numFmtId="0" fontId="1" fillId="116" borderId="104" applyNumberFormat="0" applyFont="0" applyAlignment="0" applyProtection="0"/>
    <xf numFmtId="0" fontId="1" fillId="116" borderId="104" applyNumberFormat="0" applyFont="0" applyAlignment="0" applyProtection="0"/>
    <xf numFmtId="0" fontId="8" fillId="9" borderId="15" applyNumberFormat="0" applyFont="0" applyAlignment="0" applyProtection="0"/>
    <xf numFmtId="0" fontId="57" fillId="117" borderId="104">
      <alignment vertical="top"/>
    </xf>
    <xf numFmtId="0" fontId="30" fillId="0" borderId="0"/>
    <xf numFmtId="0" fontId="120" fillId="106" borderId="105">
      <alignment vertical="top"/>
    </xf>
    <xf numFmtId="0" fontId="119" fillId="106" borderId="105"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14" borderId="16" applyNumberFormat="0" applyAlignment="0" applyProtection="0"/>
    <xf numFmtId="0" fontId="26" fillId="30" borderId="16" applyNumberFormat="0" applyAlignment="0" applyProtection="0"/>
    <xf numFmtId="0" fontId="120" fillId="107" borderId="105">
      <alignment vertical="top"/>
    </xf>
    <xf numFmtId="40" fontId="48" fillId="3" borderId="0">
      <alignment horizontal="right"/>
    </xf>
    <xf numFmtId="0" fontId="49" fillId="3" borderId="0">
      <alignment horizontal="right"/>
    </xf>
    <xf numFmtId="0" fontId="50" fillId="3" borderId="17"/>
    <xf numFmtId="0" fontId="50" fillId="0" borderId="0" applyBorder="0">
      <alignment horizontal="centerContinuous"/>
    </xf>
    <xf numFmtId="0" fontId="51" fillId="0" borderId="0" applyBorder="0">
      <alignment horizontal="centerContinuous"/>
    </xf>
    <xf numFmtId="177" fontId="52" fillId="0" borderId="0" applyFont="0" applyFill="0" applyBorder="0" applyProtection="0">
      <alignment horizontal="center"/>
      <protection locked="0"/>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34"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59" fillId="0" borderId="0" applyFont="0" applyFill="0" applyBorder="0" applyAlignment="0" applyProtection="0"/>
    <xf numFmtId="9" fontId="57" fillId="0" borderId="0">
      <alignment vertical="top"/>
    </xf>
    <xf numFmtId="9" fontId="57" fillId="0" borderId="0">
      <alignment vertical="top"/>
    </xf>
    <xf numFmtId="9" fontId="57" fillId="0" borderId="0">
      <alignment vertical="top"/>
    </xf>
    <xf numFmtId="9" fontId="57" fillId="0" borderId="0">
      <alignment vertical="top"/>
    </xf>
    <xf numFmtId="9" fontId="8" fillId="0" borderId="0" applyFont="0" applyFill="0" applyBorder="0" applyAlignment="0" applyProtection="0"/>
    <xf numFmtId="9" fontId="8" fillId="0" borderId="0" applyFont="0" applyFill="0" applyBorder="0" applyAlignment="0" applyProtection="0"/>
    <xf numFmtId="9" fontId="60" fillId="0" borderId="0" applyFont="0" applyFill="0" applyBorder="0" applyAlignment="0" applyProtection="0"/>
    <xf numFmtId="9" fontId="8" fillId="0" borderId="0" applyFont="0" applyFill="0" applyBorder="0" applyAlignment="0" applyProtection="0"/>
    <xf numFmtId="9" fontId="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13" borderId="18" applyBorder="0" applyAlignment="0">
      <alignment horizontal="center" vertical="top"/>
    </xf>
    <xf numFmtId="175" fontId="53" fillId="33" borderId="0" applyNumberFormat="0">
      <alignment vertical="center"/>
    </xf>
    <xf numFmtId="0" fontId="121" fillId="0" borderId="0">
      <alignment vertical="top"/>
    </xf>
    <xf numFmtId="0" fontId="121" fillId="0" borderId="0" applyNumberFormat="0" applyFill="0" applyBorder="0" applyAlignment="0" applyProtection="0"/>
    <xf numFmtId="0" fontId="54" fillId="0" borderId="0" applyNumberFormat="0" applyFill="0" applyBorder="0" applyProtection="0">
      <alignment horizontal="left" vertical="center"/>
    </xf>
    <xf numFmtId="0" fontId="54" fillId="0" borderId="0" applyNumberFormat="0" applyFill="0" applyBorder="0" applyProtection="0">
      <alignment horizontal="left" vertical="center"/>
    </xf>
    <xf numFmtId="49" fontId="5" fillId="8" borderId="19">
      <alignment horizontal="center" vertical="center" wrapText="1"/>
    </xf>
    <xf numFmtId="0" fontId="121" fillId="0" borderId="0" applyNumberFormat="0" applyFill="0" applyBorder="0" applyAlignment="0" applyProtection="0"/>
    <xf numFmtId="49" fontId="5" fillId="8" borderId="19">
      <alignment horizontal="center" vertical="center" wrapText="1"/>
    </xf>
    <xf numFmtId="0" fontId="54" fillId="0" borderId="0" applyNumberFormat="0" applyFill="0" applyBorder="0" applyProtection="0">
      <alignment horizontal="left" vertical="center"/>
    </xf>
    <xf numFmtId="0" fontId="27" fillId="0" borderId="0" applyNumberFormat="0" applyFill="0" applyBorder="0" applyAlignment="0" applyProtection="0"/>
    <xf numFmtId="0" fontId="54" fillId="0" borderId="0" applyNumberFormat="0" applyFill="0" applyBorder="0" applyProtection="0">
      <alignment horizontal="left" vertical="center"/>
    </xf>
    <xf numFmtId="0" fontId="55" fillId="0" borderId="0" applyNumberFormat="0" applyFill="0" applyBorder="0" applyAlignment="0" applyProtection="0"/>
    <xf numFmtId="0" fontId="8" fillId="0" borderId="14" applyBorder="0">
      <alignment horizontal="center" vertical="top" wrapText="1"/>
    </xf>
    <xf numFmtId="172" fontId="8" fillId="0" borderId="20" applyNumberFormat="0" applyFont="0" applyFill="0" applyAlignment="0"/>
    <xf numFmtId="172" fontId="8" fillId="0" borderId="20" applyNumberFormat="0" applyFont="0" applyFill="0" applyAlignment="0"/>
    <xf numFmtId="0" fontId="123" fillId="0" borderId="106">
      <alignment vertical="top"/>
    </xf>
    <xf numFmtId="0" fontId="122" fillId="0" borderId="106"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125" fillId="0" borderId="0">
      <alignment vertical="top"/>
    </xf>
    <xf numFmtId="0" fontId="124" fillId="0" borderId="0" applyNumberFormat="0" applyFill="0" applyBorder="0" applyAlignment="0" applyProtection="0"/>
    <xf numFmtId="0" fontId="29" fillId="0" borderId="0" applyNumberFormat="0" applyFill="0" applyBorder="0" applyAlignment="0" applyProtection="0"/>
  </cellStyleXfs>
  <cellXfs count="497">
    <xf numFmtId="0" fontId="0" fillId="0" borderId="0" xfId="0"/>
    <xf numFmtId="0" fontId="0" fillId="0" borderId="23" xfId="0" applyBorder="1"/>
    <xf numFmtId="0" fontId="0" fillId="0" borderId="24" xfId="0" applyBorder="1"/>
    <xf numFmtId="0" fontId="0" fillId="0" borderId="6" xfId="0" applyBorder="1"/>
    <xf numFmtId="0" fontId="0" fillId="13" borderId="0" xfId="0" applyFill="1"/>
    <xf numFmtId="0" fontId="62" fillId="0" borderId="25" xfId="0" applyFont="1" applyBorder="1"/>
    <xf numFmtId="0" fontId="0" fillId="0" borderId="14" xfId="0" applyBorder="1"/>
    <xf numFmtId="0" fontId="65" fillId="0" borderId="26" xfId="0" applyFont="1" applyBorder="1" applyAlignment="1">
      <alignment horizontal="center" vertical="center" wrapText="1"/>
    </xf>
    <xf numFmtId="0" fontId="67" fillId="13" borderId="27" xfId="0" applyFont="1" applyFill="1" applyBorder="1" applyAlignment="1">
      <alignment horizontal="center" vertical="center" wrapText="1"/>
    </xf>
    <xf numFmtId="168" fontId="67" fillId="13" borderId="28" xfId="0" applyNumberFormat="1" applyFont="1" applyFill="1" applyBorder="1" applyAlignment="1">
      <alignment horizontal="center" vertical="center" wrapText="1"/>
    </xf>
    <xf numFmtId="168" fontId="67" fillId="13" borderId="27" xfId="0" applyNumberFormat="1" applyFont="1" applyFill="1" applyBorder="1" applyAlignment="1">
      <alignment horizontal="center" vertical="center" wrapText="1"/>
    </xf>
    <xf numFmtId="0" fontId="0" fillId="0" borderId="23" xfId="0" applyBorder="1" applyAlignment="1">
      <alignment horizontal="left" vertical="center"/>
    </xf>
    <xf numFmtId="0" fontId="0" fillId="0" borderId="0" xfId="0" applyAlignment="1">
      <alignment horizontal="center"/>
    </xf>
    <xf numFmtId="0" fontId="0" fillId="13" borderId="0" xfId="0" applyFill="1" applyAlignment="1">
      <alignment horizontal="center"/>
    </xf>
    <xf numFmtId="0" fontId="0" fillId="0" borderId="23" xfId="0" applyBorder="1" applyAlignment="1">
      <alignment horizontal="center"/>
    </xf>
    <xf numFmtId="0" fontId="0" fillId="0" borderId="29" xfId="0" applyBorder="1"/>
    <xf numFmtId="0" fontId="0" fillId="0" borderId="30" xfId="0" applyBorder="1"/>
    <xf numFmtId="0" fontId="0" fillId="0" borderId="31" xfId="0" applyBorder="1" applyAlignment="1">
      <alignment horizontal="left"/>
    </xf>
    <xf numFmtId="0" fontId="0" fillId="0" borderId="32" xfId="0" applyBorder="1" applyAlignment="1">
      <alignment horizontal="left"/>
    </xf>
    <xf numFmtId="9" fontId="0" fillId="0" borderId="33" xfId="0" applyNumberFormat="1" applyBorder="1" applyAlignment="1">
      <alignment horizontal="left"/>
    </xf>
    <xf numFmtId="9" fontId="0" fillId="0" borderId="34" xfId="0" applyNumberFormat="1" applyBorder="1" applyAlignment="1">
      <alignment horizontal="left"/>
    </xf>
    <xf numFmtId="9" fontId="0" fillId="0" borderId="30" xfId="0" applyNumberFormat="1" applyBorder="1" applyAlignment="1">
      <alignment horizontal="left"/>
    </xf>
    <xf numFmtId="9" fontId="0" fillId="0" borderId="31" xfId="0" applyNumberFormat="1" applyBorder="1" applyAlignment="1">
      <alignment horizontal="left"/>
    </xf>
    <xf numFmtId="0" fontId="0" fillId="0" borderId="25" xfId="0" applyBorder="1"/>
    <xf numFmtId="0" fontId="0" fillId="0" borderId="30" xfId="0" applyBorder="1" applyAlignment="1">
      <alignment horizontal="left"/>
    </xf>
    <xf numFmtId="10" fontId="0" fillId="0" borderId="35" xfId="0" applyNumberFormat="1" applyBorder="1"/>
    <xf numFmtId="10" fontId="0" fillId="0" borderId="33" xfId="0" applyNumberFormat="1" applyBorder="1"/>
    <xf numFmtId="168" fontId="67" fillId="34" borderId="36" xfId="0" applyNumberFormat="1" applyFont="1" applyFill="1" applyBorder="1" applyAlignment="1">
      <alignment horizontal="center" vertical="center" wrapText="1"/>
    </xf>
    <xf numFmtId="168" fontId="67" fillId="34" borderId="29" xfId="0" applyNumberFormat="1" applyFont="1" applyFill="1" applyBorder="1" applyAlignment="1">
      <alignment horizontal="center" vertical="center" wrapText="1"/>
    </xf>
    <xf numFmtId="0" fontId="65" fillId="0" borderId="27" xfId="1349" applyFont="1" applyBorder="1" applyAlignment="1">
      <alignment horizontal="center" vertical="center" wrapText="1"/>
    </xf>
    <xf numFmtId="0" fontId="64" fillId="0" borderId="0" xfId="0" applyFont="1"/>
    <xf numFmtId="0" fontId="0" fillId="0" borderId="24" xfId="0" applyBorder="1" applyAlignment="1">
      <alignment horizontal="left" vertical="center"/>
    </xf>
    <xf numFmtId="0" fontId="65" fillId="0" borderId="29" xfId="0" applyFont="1" applyBorder="1" applyAlignment="1">
      <alignment horizontal="center" vertical="center" wrapText="1"/>
    </xf>
    <xf numFmtId="0" fontId="65" fillId="0" borderId="26" xfId="1349" applyFont="1" applyBorder="1" applyAlignment="1">
      <alignment horizontal="center" vertical="center" wrapText="1"/>
    </xf>
    <xf numFmtId="0" fontId="65" fillId="0" borderId="40" xfId="1349" applyFont="1" applyBorder="1" applyAlignment="1">
      <alignment horizontal="center" vertical="center" wrapText="1"/>
    </xf>
    <xf numFmtId="168" fontId="69" fillId="0" borderId="6" xfId="0" applyNumberFormat="1" applyFont="1" applyBorder="1" applyAlignment="1">
      <alignment horizontal="center" vertical="center"/>
    </xf>
    <xf numFmtId="0" fontId="70" fillId="13" borderId="0" xfId="0" applyFont="1" applyFill="1"/>
    <xf numFmtId="0" fontId="70" fillId="0" borderId="23" xfId="0" applyFont="1" applyBorder="1"/>
    <xf numFmtId="0" fontId="70" fillId="0" borderId="24" xfId="0" applyFont="1" applyBorder="1"/>
    <xf numFmtId="0" fontId="70" fillId="0" borderId="0" xfId="0" applyFont="1"/>
    <xf numFmtId="168" fontId="69" fillId="0" borderId="14" xfId="0" applyNumberFormat="1" applyFont="1" applyBorder="1" applyAlignment="1">
      <alignment horizontal="center" vertical="center"/>
    </xf>
    <xf numFmtId="168" fontId="69" fillId="34" borderId="33" xfId="0" applyNumberFormat="1" applyFont="1" applyFill="1" applyBorder="1" applyAlignment="1">
      <alignment horizontal="center" vertical="center"/>
    </xf>
    <xf numFmtId="168" fontId="69" fillId="34" borderId="41" xfId="0" applyNumberFormat="1" applyFont="1" applyFill="1" applyBorder="1" applyAlignment="1">
      <alignment horizontal="center" vertical="center"/>
    </xf>
    <xf numFmtId="0" fontId="5" fillId="35" borderId="38" xfId="1159" applyFont="1" applyFill="1" applyBorder="1" applyAlignment="1">
      <alignment vertical="center"/>
    </xf>
    <xf numFmtId="0" fontId="62" fillId="0" borderId="25" xfId="0" applyFont="1" applyBorder="1" applyAlignment="1">
      <alignment horizontal="left"/>
    </xf>
    <xf numFmtId="0" fontId="0" fillId="13" borderId="0" xfId="0" applyFill="1" applyAlignment="1">
      <alignment horizontal="left" vertical="top"/>
    </xf>
    <xf numFmtId="0" fontId="0" fillId="0" borderId="0" xfId="0" applyAlignment="1">
      <alignment horizontal="left" vertical="top"/>
    </xf>
    <xf numFmtId="0" fontId="65" fillId="0" borderId="39" xfId="1349" applyFont="1" applyBorder="1" applyAlignment="1">
      <alignment horizontal="center" vertical="center" wrapText="1"/>
    </xf>
    <xf numFmtId="168" fontId="69" fillId="0" borderId="42" xfId="0" applyNumberFormat="1" applyFont="1" applyBorder="1" applyAlignment="1">
      <alignment horizontal="center" vertical="center"/>
    </xf>
    <xf numFmtId="168" fontId="69" fillId="34" borderId="37" xfId="0" applyNumberFormat="1" applyFont="1" applyFill="1" applyBorder="1" applyAlignment="1">
      <alignment horizontal="center" vertical="center"/>
    </xf>
    <xf numFmtId="168" fontId="69" fillId="0" borderId="18" xfId="0" applyNumberFormat="1" applyFont="1" applyBorder="1" applyAlignment="1">
      <alignment horizontal="center" vertical="center"/>
    </xf>
    <xf numFmtId="0" fontId="71" fillId="13" borderId="0" xfId="0" applyFont="1" applyFill="1"/>
    <xf numFmtId="0" fontId="5" fillId="35" borderId="39" xfId="1159" applyFont="1" applyFill="1" applyBorder="1" applyAlignment="1">
      <alignment vertical="center"/>
    </xf>
    <xf numFmtId="9" fontId="69" fillId="0" borderId="42" xfId="0" applyNumberFormat="1" applyFont="1" applyBorder="1" applyAlignment="1">
      <alignment horizontal="center" vertical="center"/>
    </xf>
    <xf numFmtId="9" fontId="69" fillId="34" borderId="37" xfId="0" applyNumberFormat="1" applyFont="1" applyFill="1" applyBorder="1" applyAlignment="1">
      <alignment horizontal="center" vertical="center"/>
    </xf>
    <xf numFmtId="0" fontId="9" fillId="3" borderId="6" xfId="1351" applyFont="1" applyFill="1" applyBorder="1" applyAlignment="1">
      <alignment vertical="center" wrapText="1"/>
    </xf>
    <xf numFmtId="0" fontId="9" fillId="3" borderId="6" xfId="1351" applyFont="1" applyFill="1" applyBorder="1" applyAlignment="1">
      <alignment horizontal="center" vertical="center" wrapText="1"/>
    </xf>
    <xf numFmtId="0" fontId="9" fillId="3" borderId="6" xfId="1351" applyFont="1" applyFill="1" applyBorder="1" applyAlignment="1">
      <alignment horizontal="left" vertical="center" wrapText="1"/>
    </xf>
    <xf numFmtId="0" fontId="62" fillId="3" borderId="6" xfId="1351" applyFont="1" applyFill="1" applyBorder="1" applyAlignment="1">
      <alignment horizontal="left" vertical="top" wrapText="1"/>
    </xf>
    <xf numFmtId="0" fontId="62" fillId="13" borderId="6" xfId="1351" applyFont="1" applyFill="1" applyBorder="1" applyAlignment="1">
      <alignment horizontal="left" vertical="top" wrapText="1"/>
    </xf>
    <xf numFmtId="0" fontId="62" fillId="0" borderId="6" xfId="1351" applyFont="1" applyBorder="1" applyAlignment="1">
      <alignment horizontal="center" vertical="top" wrapText="1"/>
    </xf>
    <xf numFmtId="44" fontId="10" fillId="13" borderId="6" xfId="0" applyNumberFormat="1" applyFont="1" applyFill="1" applyBorder="1" applyAlignment="1">
      <alignment horizontal="left" wrapText="1"/>
    </xf>
    <xf numFmtId="0" fontId="10" fillId="0" borderId="6" xfId="0" applyFont="1" applyBorder="1" applyAlignment="1">
      <alignment vertical="center" wrapText="1"/>
    </xf>
    <xf numFmtId="0" fontId="62" fillId="0" borderId="6" xfId="0" applyFont="1" applyBorder="1" applyAlignment="1">
      <alignment wrapText="1"/>
    </xf>
    <xf numFmtId="0" fontId="62" fillId="13" borderId="6" xfId="0" applyFont="1" applyFill="1" applyBorder="1" applyAlignment="1">
      <alignment wrapText="1"/>
    </xf>
    <xf numFmtId="170" fontId="62" fillId="13" borderId="6" xfId="0" applyNumberFormat="1" applyFont="1" applyFill="1" applyBorder="1" applyAlignment="1">
      <alignment wrapText="1"/>
    </xf>
    <xf numFmtId="44" fontId="10" fillId="3" borderId="6" xfId="0" applyNumberFormat="1" applyFont="1" applyFill="1" applyBorder="1" applyAlignment="1">
      <alignment horizontal="left" wrapText="1"/>
    </xf>
    <xf numFmtId="0" fontId="10" fillId="3" borderId="6" xfId="0" applyFont="1" applyFill="1" applyBorder="1" applyAlignment="1">
      <alignment vertical="top" wrapText="1"/>
    </xf>
    <xf numFmtId="1" fontId="10" fillId="3" borderId="6" xfId="0" applyNumberFormat="1" applyFont="1" applyFill="1" applyBorder="1" applyAlignment="1">
      <alignment horizontal="center" vertical="center" wrapText="1"/>
    </xf>
    <xf numFmtId="44" fontId="10" fillId="36" borderId="6" xfId="0" applyNumberFormat="1" applyFont="1" applyFill="1" applyBorder="1" applyAlignment="1">
      <alignment horizontal="left" vertical="center" wrapText="1"/>
    </xf>
    <xf numFmtId="0" fontId="10" fillId="3" borderId="6" xfId="0" applyFont="1" applyFill="1" applyBorder="1" applyAlignment="1">
      <alignment horizontal="center" vertical="top" wrapText="1"/>
    </xf>
    <xf numFmtId="0" fontId="0" fillId="0" borderId="18" xfId="0" applyBorder="1"/>
    <xf numFmtId="0" fontId="0" fillId="0" borderId="50" xfId="0" applyBorder="1" applyAlignment="1">
      <alignment wrapText="1"/>
    </xf>
    <xf numFmtId="0" fontId="0" fillId="0" borderId="0" xfId="0" applyAlignment="1">
      <alignment wrapText="1"/>
    </xf>
    <xf numFmtId="0" fontId="67" fillId="13" borderId="54" xfId="0" applyFont="1" applyFill="1" applyBorder="1" applyAlignment="1">
      <alignment horizontal="center" vertical="center" wrapText="1"/>
    </xf>
    <xf numFmtId="0" fontId="0" fillId="13" borderId="55" xfId="0" applyFill="1" applyBorder="1"/>
    <xf numFmtId="0" fontId="72" fillId="0" borderId="0" xfId="0" applyFont="1" applyAlignment="1">
      <alignment horizontal="left" vertical="center" wrapText="1" indent="1"/>
    </xf>
    <xf numFmtId="0" fontId="65" fillId="13" borderId="56" xfId="1349" applyFont="1" applyFill="1" applyBorder="1" applyAlignment="1">
      <alignment horizontal="center" vertical="center" wrapText="1"/>
    </xf>
    <xf numFmtId="0" fontId="65" fillId="13" borderId="26" xfId="1349" applyFont="1" applyFill="1" applyBorder="1" applyAlignment="1">
      <alignment horizontal="center" vertical="center" wrapText="1"/>
    </xf>
    <xf numFmtId="0" fontId="65" fillId="13" borderId="26" xfId="0" applyFont="1" applyFill="1" applyBorder="1" applyAlignment="1">
      <alignment horizontal="center" vertical="center" wrapText="1"/>
    </xf>
    <xf numFmtId="0" fontId="2" fillId="34" borderId="25" xfId="1349" applyFont="1" applyFill="1" applyBorder="1" applyAlignment="1">
      <alignment horizontal="center" vertical="center" wrapText="1"/>
    </xf>
    <xf numFmtId="0" fontId="0" fillId="0" borderId="0" xfId="0" applyAlignment="1">
      <alignment horizontal="left"/>
    </xf>
    <xf numFmtId="9" fontId="0" fillId="0" borderId="0" xfId="0" applyNumberFormat="1" applyAlignment="1">
      <alignment horizontal="left"/>
    </xf>
    <xf numFmtId="0" fontId="0" fillId="0" borderId="6" xfId="0" applyBorder="1" applyAlignment="1">
      <alignment wrapText="1"/>
    </xf>
    <xf numFmtId="49" fontId="0" fillId="0" borderId="0" xfId="0" applyNumberFormat="1"/>
    <xf numFmtId="0" fontId="0" fillId="13" borderId="0" xfId="0" applyFill="1" applyAlignment="1">
      <alignment wrapText="1"/>
    </xf>
    <xf numFmtId="0" fontId="62" fillId="0" borderId="25" xfId="0" applyFont="1" applyBorder="1" applyAlignment="1">
      <alignment wrapText="1"/>
    </xf>
    <xf numFmtId="0" fontId="70" fillId="13" borderId="0" xfId="0" applyFont="1" applyFill="1" applyAlignment="1">
      <alignment wrapText="1"/>
    </xf>
    <xf numFmtId="0" fontId="73" fillId="0" borderId="0" xfId="0" applyFont="1" applyAlignment="1">
      <alignment horizontal="left" vertical="center"/>
    </xf>
    <xf numFmtId="0" fontId="62" fillId="0" borderId="25" xfId="0" applyFont="1" applyBorder="1" applyAlignment="1">
      <alignment vertical="center" wrapText="1"/>
    </xf>
    <xf numFmtId="0" fontId="0" fillId="0" borderId="23" xfId="0" applyBorder="1" applyAlignment="1">
      <alignment horizontal="center" vertical="center"/>
    </xf>
    <xf numFmtId="0" fontId="73" fillId="13" borderId="55" xfId="0" applyFont="1" applyFill="1" applyBorder="1" applyAlignment="1">
      <alignment horizontal="left" vertical="center"/>
    </xf>
    <xf numFmtId="0" fontId="65" fillId="0" borderId="39" xfId="0" applyFont="1" applyBorder="1" applyAlignment="1">
      <alignment horizontal="center" vertical="center" wrapText="1"/>
    </xf>
    <xf numFmtId="0" fontId="0" fillId="0" borderId="35"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74" fillId="0" borderId="59" xfId="0" applyFont="1" applyBorder="1" applyAlignment="1">
      <alignment horizontal="justify" vertical="center" wrapText="1"/>
    </xf>
    <xf numFmtId="168" fontId="0" fillId="0" borderId="54" xfId="0" applyNumberFormat="1" applyBorder="1" applyAlignment="1">
      <alignment horizontal="center" vertical="center"/>
    </xf>
    <xf numFmtId="168" fontId="0" fillId="0" borderId="61" xfId="0" applyNumberFormat="1" applyBorder="1" applyAlignment="1">
      <alignment horizontal="center" vertical="center"/>
    </xf>
    <xf numFmtId="0" fontId="76" fillId="13" borderId="0" xfId="0" applyFont="1" applyFill="1"/>
    <xf numFmtId="0" fontId="65" fillId="13" borderId="40" xfId="1349" applyFont="1" applyFill="1" applyBorder="1" applyAlignment="1">
      <alignment horizontal="center" vertical="center" wrapText="1"/>
    </xf>
    <xf numFmtId="168" fontId="56" fillId="0" borderId="63" xfId="0" applyNumberFormat="1" applyFont="1" applyBorder="1" applyAlignment="1" applyProtection="1">
      <alignment horizontal="center"/>
      <protection locked="0"/>
    </xf>
    <xf numFmtId="168" fontId="56" fillId="0" borderId="64" xfId="0" applyNumberFormat="1" applyFont="1" applyBorder="1" applyAlignment="1" applyProtection="1">
      <alignment horizontal="center"/>
      <protection locked="0"/>
    </xf>
    <xf numFmtId="168" fontId="56" fillId="0" borderId="65" xfId="0" applyNumberFormat="1" applyFont="1" applyBorder="1" applyAlignment="1" applyProtection="1">
      <alignment horizontal="center"/>
      <protection locked="0"/>
    </xf>
    <xf numFmtId="0" fontId="65" fillId="13" borderId="66" xfId="1349" applyFont="1" applyFill="1" applyBorder="1" applyAlignment="1">
      <alignment horizontal="center" vertical="center" wrapText="1"/>
    </xf>
    <xf numFmtId="0" fontId="65" fillId="13" borderId="67" xfId="1349" applyFont="1" applyFill="1" applyBorder="1" applyAlignment="1">
      <alignment horizontal="center" vertical="center" wrapText="1"/>
    </xf>
    <xf numFmtId="0" fontId="0" fillId="13" borderId="0" xfId="0" applyFill="1" applyAlignment="1">
      <alignment horizontal="left" vertical="center"/>
    </xf>
    <xf numFmtId="0" fontId="65" fillId="3" borderId="67" xfId="1349" applyFont="1" applyFill="1" applyBorder="1" applyAlignment="1">
      <alignment horizontal="center" vertical="center" wrapText="1"/>
    </xf>
    <xf numFmtId="0" fontId="67" fillId="13" borderId="26" xfId="0" applyFont="1" applyFill="1" applyBorder="1" applyAlignment="1">
      <alignment horizontal="center" vertical="center" wrapText="1"/>
    </xf>
    <xf numFmtId="0" fontId="67" fillId="3" borderId="26" xfId="0" applyFont="1" applyFill="1" applyBorder="1" applyAlignment="1">
      <alignment horizontal="center" vertical="center" wrapText="1"/>
    </xf>
    <xf numFmtId="0" fontId="65" fillId="3" borderId="26" xfId="1349" applyFont="1" applyFill="1" applyBorder="1" applyAlignment="1">
      <alignment horizontal="center" vertical="center" wrapText="1"/>
    </xf>
    <xf numFmtId="0" fontId="67" fillId="13" borderId="40" xfId="0" applyFont="1" applyFill="1" applyBorder="1" applyAlignment="1">
      <alignment horizontal="center" vertical="center" wrapText="1"/>
    </xf>
    <xf numFmtId="168" fontId="0" fillId="0" borderId="42" xfId="0" applyNumberFormat="1" applyBorder="1" applyAlignment="1" applyProtection="1">
      <alignment horizontal="center" vertical="center"/>
      <protection locked="0"/>
    </xf>
    <xf numFmtId="168" fontId="0" fillId="13" borderId="42" xfId="0" applyNumberFormat="1" applyFill="1" applyBorder="1" applyAlignment="1">
      <alignment horizontal="center" vertical="center"/>
    </xf>
    <xf numFmtId="0" fontId="0" fillId="0" borderId="69" xfId="0" applyBorder="1" applyAlignment="1" applyProtection="1">
      <alignment horizontal="center" vertical="center" wrapText="1"/>
      <protection locked="0"/>
    </xf>
    <xf numFmtId="168" fontId="0" fillId="0" borderId="6" xfId="0" applyNumberFormat="1" applyBorder="1" applyAlignment="1" applyProtection="1">
      <alignment horizontal="center" vertical="center"/>
      <protection locked="0"/>
    </xf>
    <xf numFmtId="168" fontId="0" fillId="13" borderId="6" xfId="0" applyNumberFormat="1" applyFill="1" applyBorder="1" applyAlignment="1">
      <alignment horizontal="center" vertical="center"/>
    </xf>
    <xf numFmtId="168" fontId="0" fillId="0" borderId="44"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77" fillId="34" borderId="39" xfId="0" applyFont="1" applyFill="1" applyBorder="1" applyAlignment="1">
      <alignment horizontal="center" vertical="center" wrapText="1"/>
    </xf>
    <xf numFmtId="0" fontId="77" fillId="34" borderId="26" xfId="0" applyFont="1" applyFill="1" applyBorder="1" applyAlignment="1">
      <alignment horizontal="center" vertical="center"/>
    </xf>
    <xf numFmtId="168" fontId="78" fillId="34" borderId="26" xfId="0" applyNumberFormat="1" applyFont="1" applyFill="1" applyBorder="1" applyAlignment="1">
      <alignment horizontal="center" vertical="center"/>
    </xf>
    <xf numFmtId="168" fontId="78" fillId="34" borderId="25" xfId="0" applyNumberFormat="1" applyFont="1" applyFill="1" applyBorder="1" applyAlignment="1">
      <alignment horizontal="center" vertical="center"/>
    </xf>
    <xf numFmtId="168" fontId="69" fillId="34" borderId="57" xfId="0" applyNumberFormat="1" applyFont="1" applyFill="1" applyBorder="1" applyAlignment="1">
      <alignment horizontal="center" vertical="center"/>
    </xf>
    <xf numFmtId="168" fontId="69" fillId="34" borderId="35" xfId="0" applyNumberFormat="1" applyFont="1" applyFill="1" applyBorder="1" applyAlignment="1">
      <alignment horizontal="center" vertical="center"/>
    </xf>
    <xf numFmtId="168" fontId="69" fillId="0" borderId="54" xfId="0" applyNumberFormat="1" applyFont="1" applyBorder="1" applyAlignment="1">
      <alignment horizontal="center" vertical="center"/>
    </xf>
    <xf numFmtId="168" fontId="69" fillId="0" borderId="61" xfId="0" applyNumberFormat="1" applyFont="1" applyBorder="1" applyAlignment="1">
      <alignment horizontal="center" vertical="center"/>
    </xf>
    <xf numFmtId="9" fontId="69" fillId="0" borderId="6" xfId="0" applyNumberFormat="1" applyFont="1" applyBorder="1" applyAlignment="1">
      <alignment horizontal="center" vertical="center"/>
    </xf>
    <xf numFmtId="9" fontId="69" fillId="0" borderId="14" xfId="0" applyNumberFormat="1" applyFont="1" applyBorder="1" applyAlignment="1">
      <alignment horizontal="center" vertical="center"/>
    </xf>
    <xf numFmtId="9" fontId="69" fillId="34" borderId="33" xfId="0" applyNumberFormat="1" applyFont="1" applyFill="1" applyBorder="1" applyAlignment="1">
      <alignment horizontal="center" vertical="center"/>
    </xf>
    <xf numFmtId="9" fontId="69" fillId="34" borderId="41" xfId="0" applyNumberFormat="1" applyFont="1" applyFill="1" applyBorder="1" applyAlignment="1">
      <alignment horizontal="center" vertical="center"/>
    </xf>
    <xf numFmtId="9" fontId="69" fillId="0" borderId="54" xfId="0" applyNumberFormat="1" applyFont="1" applyBorder="1" applyAlignment="1">
      <alignment horizontal="center" vertical="center"/>
    </xf>
    <xf numFmtId="9" fontId="69" fillId="0" borderId="61" xfId="0" applyNumberFormat="1" applyFont="1" applyBorder="1" applyAlignment="1">
      <alignment horizontal="center" vertical="center"/>
    </xf>
    <xf numFmtId="9" fontId="69" fillId="34" borderId="35" xfId="0" applyNumberFormat="1" applyFont="1" applyFill="1" applyBorder="1" applyAlignment="1">
      <alignment horizontal="center" vertical="center"/>
    </xf>
    <xf numFmtId="9" fontId="69" fillId="0" borderId="18" xfId="0" applyNumberFormat="1" applyFont="1" applyBorder="1" applyAlignment="1">
      <alignment horizontal="center" vertical="center"/>
    </xf>
    <xf numFmtId="9" fontId="69" fillId="34" borderId="57" xfId="0" applyNumberFormat="1" applyFont="1" applyFill="1" applyBorder="1" applyAlignment="1">
      <alignment horizontal="center" vertical="center"/>
    </xf>
    <xf numFmtId="0" fontId="79" fillId="0" borderId="0" xfId="0" applyFont="1" applyAlignment="1">
      <alignment horizontal="left"/>
    </xf>
    <xf numFmtId="169" fontId="78" fillId="34" borderId="25" xfId="0" applyNumberFormat="1" applyFont="1" applyFill="1" applyBorder="1" applyAlignment="1">
      <alignment horizontal="center" vertical="center"/>
    </xf>
    <xf numFmtId="168" fontId="0" fillId="0" borderId="70" xfId="0" applyNumberFormat="1" applyBorder="1" applyAlignment="1">
      <alignment horizontal="center" vertical="center"/>
    </xf>
    <xf numFmtId="168" fontId="0" fillId="0" borderId="51" xfId="0" applyNumberFormat="1" applyBorder="1" applyAlignment="1">
      <alignment horizontal="center" vertical="center"/>
    </xf>
    <xf numFmtId="0" fontId="71" fillId="0" borderId="0" xfId="0" applyFont="1"/>
    <xf numFmtId="171" fontId="0" fillId="0" borderId="0" xfId="0" applyNumberFormat="1"/>
    <xf numFmtId="171" fontId="0" fillId="13" borderId="0" xfId="0" applyNumberFormat="1" applyFill="1"/>
    <xf numFmtId="171" fontId="0" fillId="0" borderId="23" xfId="0" applyNumberFormat="1" applyBorder="1" applyAlignment="1">
      <alignment horizontal="left" vertical="center"/>
    </xf>
    <xf numFmtId="171" fontId="68" fillId="3" borderId="72" xfId="0" applyNumberFormat="1" applyFont="1" applyFill="1" applyBorder="1" applyAlignment="1">
      <alignment horizontal="center" vertical="center" wrapText="1"/>
    </xf>
    <xf numFmtId="171" fontId="68" fillId="3" borderId="28" xfId="0" applyNumberFormat="1" applyFont="1" applyFill="1" applyBorder="1" applyAlignment="1">
      <alignment horizontal="center" vertical="center" wrapText="1"/>
    </xf>
    <xf numFmtId="169" fontId="0" fillId="0" borderId="24" xfId="0" applyNumberFormat="1" applyBorder="1" applyAlignment="1">
      <alignment horizontal="left" vertical="center"/>
    </xf>
    <xf numFmtId="169" fontId="0" fillId="13" borderId="0" xfId="0" applyNumberFormat="1" applyFill="1"/>
    <xf numFmtId="169" fontId="0" fillId="0" borderId="0" xfId="0" applyNumberFormat="1"/>
    <xf numFmtId="169" fontId="68" fillId="3" borderId="28" xfId="0" applyNumberFormat="1" applyFont="1" applyFill="1" applyBorder="1" applyAlignment="1">
      <alignment horizontal="center" vertical="center" wrapText="1"/>
    </xf>
    <xf numFmtId="169" fontId="68" fillId="3" borderId="72" xfId="0" applyNumberFormat="1" applyFont="1" applyFill="1" applyBorder="1" applyAlignment="1">
      <alignment horizontal="center" vertical="center" wrapText="1"/>
    </xf>
    <xf numFmtId="169" fontId="0" fillId="3" borderId="0" xfId="0" applyNumberFormat="1" applyFill="1"/>
    <xf numFmtId="169" fontId="68" fillId="3" borderId="73" xfId="0" applyNumberFormat="1" applyFont="1" applyFill="1" applyBorder="1" applyAlignment="1">
      <alignment horizontal="center" vertical="center" wrapText="1"/>
    </xf>
    <xf numFmtId="169" fontId="0" fillId="0" borderId="23" xfId="0" applyNumberFormat="1" applyBorder="1" applyAlignment="1">
      <alignment horizontal="left" vertical="center"/>
    </xf>
    <xf numFmtId="170" fontId="56" fillId="0" borderId="64" xfId="1802" applyNumberFormat="1" applyFont="1" applyBorder="1" applyProtection="1">
      <protection locked="0"/>
    </xf>
    <xf numFmtId="170" fontId="56" fillId="0" borderId="64" xfId="1803" applyNumberFormat="1" applyFont="1" applyBorder="1" applyProtection="1">
      <protection locked="0"/>
    </xf>
    <xf numFmtId="170" fontId="56" fillId="0" borderId="64" xfId="1804" applyNumberFormat="1" applyFont="1" applyBorder="1" applyProtection="1">
      <protection locked="0"/>
    </xf>
    <xf numFmtId="170" fontId="56" fillId="0" borderId="64" xfId="1821" applyNumberFormat="1" applyFont="1" applyBorder="1" applyProtection="1">
      <protection locked="0"/>
    </xf>
    <xf numFmtId="170" fontId="56" fillId="0" borderId="64" xfId="1823" applyNumberFormat="1" applyFont="1" applyBorder="1" applyProtection="1">
      <protection locked="0"/>
    </xf>
    <xf numFmtId="168" fontId="0" fillId="0" borderId="0" xfId="0" applyNumberFormat="1"/>
    <xf numFmtId="9" fontId="0" fillId="0" borderId="0" xfId="0" applyNumberFormat="1"/>
    <xf numFmtId="0" fontId="69" fillId="0" borderId="48" xfId="1159" applyFont="1" applyBorder="1" applyAlignment="1">
      <alignment vertical="center"/>
    </xf>
    <xf numFmtId="0" fontId="28" fillId="0" borderId="33" xfId="0" applyFont="1" applyBorder="1" applyAlignment="1">
      <alignment wrapText="1"/>
    </xf>
    <xf numFmtId="168" fontId="0" fillId="13" borderId="0" xfId="0" applyNumberFormat="1" applyFill="1"/>
    <xf numFmtId="0" fontId="0" fillId="32" borderId="75" xfId="0" applyFill="1" applyBorder="1"/>
    <xf numFmtId="0" fontId="0" fillId="32" borderId="69" xfId="0" applyFill="1" applyBorder="1"/>
    <xf numFmtId="0" fontId="0" fillId="32" borderId="76" xfId="0" applyFill="1" applyBorder="1"/>
    <xf numFmtId="0" fontId="5" fillId="0" borderId="0" xfId="1159" applyFont="1" applyAlignment="1">
      <alignment vertical="center"/>
    </xf>
    <xf numFmtId="0" fontId="28" fillId="3" borderId="39" xfId="0" applyFont="1" applyFill="1" applyBorder="1"/>
    <xf numFmtId="0" fontId="0" fillId="37" borderId="25" xfId="0" applyFill="1" applyBorder="1" applyAlignment="1" applyProtection="1">
      <alignment horizontal="center" vertical="center" wrapText="1"/>
      <protection locked="0"/>
    </xf>
    <xf numFmtId="0" fontId="28" fillId="13" borderId="60" xfId="0" applyFont="1" applyFill="1" applyBorder="1" applyAlignment="1">
      <alignment horizontal="justify" vertical="center" wrapText="1"/>
    </xf>
    <xf numFmtId="0" fontId="66" fillId="34" borderId="26" xfId="0" applyFont="1" applyFill="1" applyBorder="1" applyAlignment="1">
      <alignment horizontal="center" vertical="center" wrapText="1"/>
    </xf>
    <xf numFmtId="0" fontId="66" fillId="0" borderId="3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40" xfId="0" applyFont="1" applyBorder="1" applyAlignment="1">
      <alignment horizontal="center" vertical="center" wrapText="1"/>
    </xf>
    <xf numFmtId="0" fontId="66" fillId="34" borderId="25" xfId="0" applyFont="1" applyFill="1" applyBorder="1" applyAlignment="1">
      <alignment horizontal="center" vertical="center" wrapText="1"/>
    </xf>
    <xf numFmtId="168" fontId="56" fillId="13" borderId="64" xfId="0" applyNumberFormat="1" applyFont="1" applyFill="1" applyBorder="1" applyAlignment="1">
      <alignment horizontal="center"/>
    </xf>
    <xf numFmtId="0" fontId="67" fillId="13" borderId="73" xfId="0" applyFont="1" applyFill="1" applyBorder="1" applyAlignment="1">
      <alignment horizontal="center" vertical="center" wrapText="1"/>
    </xf>
    <xf numFmtId="171" fontId="68" fillId="3" borderId="77" xfId="0" applyNumberFormat="1" applyFont="1" applyFill="1" applyBorder="1" applyAlignment="1">
      <alignment horizontal="center" vertical="center" wrapText="1"/>
    </xf>
    <xf numFmtId="0" fontId="66" fillId="3" borderId="25" xfId="0" applyFont="1" applyFill="1" applyBorder="1" applyAlignment="1">
      <alignment horizontal="center" vertical="center" wrapText="1"/>
    </xf>
    <xf numFmtId="2" fontId="0" fillId="13" borderId="42" xfId="0" applyNumberFormat="1" applyFill="1" applyBorder="1" applyAlignment="1">
      <alignment horizontal="center" vertical="center"/>
    </xf>
    <xf numFmtId="2" fontId="0" fillId="13" borderId="6" xfId="0" applyNumberFormat="1" applyFill="1" applyBorder="1" applyAlignment="1">
      <alignment horizontal="center" vertical="center"/>
    </xf>
    <xf numFmtId="2" fontId="78" fillId="34" borderId="26" xfId="0" applyNumberFormat="1" applyFont="1" applyFill="1" applyBorder="1" applyAlignment="1">
      <alignment horizontal="center" vertical="center"/>
    </xf>
    <xf numFmtId="0" fontId="0" fillId="32" borderId="0" xfId="0" applyFill="1"/>
    <xf numFmtId="0" fontId="0" fillId="0" borderId="23" xfId="0" applyBorder="1" applyAlignment="1">
      <alignment wrapText="1"/>
    </xf>
    <xf numFmtId="0" fontId="0" fillId="32" borderId="35" xfId="0" applyFill="1" applyBorder="1" applyAlignment="1">
      <alignment horizontal="left" vertical="center" wrapText="1"/>
    </xf>
    <xf numFmtId="0" fontId="0" fillId="0" borderId="78"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32" borderId="61" xfId="0" applyFill="1" applyBorder="1" applyAlignment="1">
      <alignment horizontal="left" vertical="center" wrapText="1"/>
    </xf>
    <xf numFmtId="0" fontId="0" fillId="32" borderId="30" xfId="0" applyFill="1"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6" fillId="0" borderId="42" xfId="0" applyFont="1" applyBorder="1" applyAlignment="1" applyProtection="1">
      <alignment horizontal="center" wrapText="1"/>
      <protection locked="0"/>
    </xf>
    <xf numFmtId="0" fontId="8" fillId="0" borderId="69" xfId="0" applyFont="1" applyBorder="1" applyAlignment="1" applyProtection="1">
      <alignment horizontal="center" vertical="center" wrapText="1"/>
      <protection locked="0"/>
    </xf>
    <xf numFmtId="0" fontId="67" fillId="13" borderId="46" xfId="0" applyFont="1" applyFill="1" applyBorder="1" applyAlignment="1">
      <alignment horizontal="center" vertical="center"/>
    </xf>
    <xf numFmtId="0" fontId="0" fillId="0" borderId="5" xfId="0" applyBorder="1"/>
    <xf numFmtId="0" fontId="65" fillId="0" borderId="83" xfId="1349" applyFont="1" applyBorder="1" applyAlignment="1">
      <alignment horizontal="center" vertical="center" wrapText="1"/>
    </xf>
    <xf numFmtId="0" fontId="80" fillId="0" borderId="0" xfId="0" applyFont="1" applyAlignment="1">
      <alignment vertical="center"/>
    </xf>
    <xf numFmtId="0" fontId="28" fillId="13" borderId="0" xfId="0" applyFont="1" applyFill="1" applyAlignment="1">
      <alignment horizontal="justify" vertical="center" wrapText="1"/>
    </xf>
    <xf numFmtId="0" fontId="6" fillId="0" borderId="0" xfId="0" applyFont="1"/>
    <xf numFmtId="0" fontId="7" fillId="34" borderId="25" xfId="0" applyFont="1" applyFill="1" applyBorder="1"/>
    <xf numFmtId="0" fontId="6" fillId="0" borderId="74" xfId="0" applyFont="1" applyBorder="1" applyAlignment="1" applyProtection="1">
      <alignment horizontal="center" wrapText="1"/>
      <protection locked="0"/>
    </xf>
    <xf numFmtId="9" fontId="0" fillId="118" borderId="0" xfId="0" applyNumberFormat="1" applyFill="1" applyAlignment="1">
      <alignment horizontal="center" vertical="center"/>
    </xf>
    <xf numFmtId="0" fontId="126" fillId="118" borderId="0" xfId="0" applyFont="1" applyFill="1"/>
    <xf numFmtId="0" fontId="127" fillId="118" borderId="0" xfId="0" applyFont="1" applyFill="1"/>
    <xf numFmtId="9" fontId="127" fillId="118" borderId="0" xfId="0" applyNumberFormat="1" applyFont="1" applyFill="1" applyAlignment="1">
      <alignment horizontal="center" vertical="center"/>
    </xf>
    <xf numFmtId="0" fontId="75" fillId="0" borderId="64" xfId="0" applyFont="1" applyBorder="1" applyAlignment="1" applyProtection="1">
      <alignment horizontal="center" wrapText="1"/>
      <protection locked="0"/>
    </xf>
    <xf numFmtId="170" fontId="56" fillId="0" borderId="64" xfId="0" applyNumberFormat="1" applyFont="1" applyBorder="1" applyAlignment="1" applyProtection="1">
      <alignment horizontal="center" wrapText="1"/>
      <protection locked="0"/>
    </xf>
    <xf numFmtId="0" fontId="0" fillId="118" borderId="0" xfId="0" applyFill="1" applyAlignment="1">
      <alignment horizontal="right" wrapText="1"/>
    </xf>
    <xf numFmtId="0" fontId="0" fillId="0" borderId="37"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13" borderId="0" xfId="0" applyFill="1" applyAlignment="1">
      <alignment horizontal="left" wrapText="1"/>
    </xf>
    <xf numFmtId="0" fontId="28" fillId="0" borderId="49" xfId="0" applyFont="1" applyBorder="1" applyAlignment="1">
      <alignment horizontal="left"/>
    </xf>
    <xf numFmtId="0" fontId="0" fillId="118" borderId="0" xfId="0" applyFill="1"/>
    <xf numFmtId="0" fontId="78" fillId="118" borderId="0" xfId="0" applyFont="1" applyFill="1" applyAlignment="1">
      <alignment wrapText="1"/>
    </xf>
    <xf numFmtId="0" fontId="128" fillId="118" borderId="0" xfId="0" applyFont="1" applyFill="1" applyAlignment="1">
      <alignment wrapText="1"/>
    </xf>
    <xf numFmtId="0" fontId="81" fillId="0" borderId="2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82" fillId="13" borderId="87" xfId="0" applyFont="1" applyFill="1" applyBorder="1" applyAlignment="1">
      <alignment horizontal="center" vertical="center" wrapText="1"/>
    </xf>
    <xf numFmtId="0" fontId="0" fillId="0" borderId="36" xfId="0" applyBorder="1"/>
    <xf numFmtId="0" fontId="122" fillId="0" borderId="73" xfId="0" applyFont="1" applyBorder="1" applyAlignment="1">
      <alignment horizontal="center"/>
    </xf>
    <xf numFmtId="0" fontId="122" fillId="0" borderId="88" xfId="0" applyFont="1" applyBorder="1" applyAlignment="1">
      <alignment horizontal="center"/>
    </xf>
    <xf numFmtId="0" fontId="0" fillId="0" borderId="55" xfId="0" applyBorder="1"/>
    <xf numFmtId="168" fontId="129" fillId="0" borderId="0" xfId="1166" applyNumberFormat="1" applyFont="1"/>
    <xf numFmtId="168" fontId="129" fillId="0" borderId="89" xfId="1166" applyNumberFormat="1" applyFont="1" applyBorder="1"/>
    <xf numFmtId="0" fontId="0" fillId="0" borderId="68" xfId="0" applyBorder="1"/>
    <xf numFmtId="168" fontId="129" fillId="0" borderId="84" xfId="1166" applyNumberFormat="1" applyFont="1" applyBorder="1"/>
    <xf numFmtId="168" fontId="129" fillId="0" borderId="90" xfId="1166" applyNumberFormat="1" applyFont="1" applyBorder="1"/>
    <xf numFmtId="0" fontId="122" fillId="0" borderId="36" xfId="0" applyFont="1" applyBorder="1" applyAlignment="1">
      <alignment wrapText="1"/>
    </xf>
    <xf numFmtId="178" fontId="129" fillId="119" borderId="0" xfId="1166" applyNumberFormat="1" applyFont="1" applyFill="1" applyAlignment="1">
      <alignment horizontal="center"/>
    </xf>
    <xf numFmtId="178" fontId="129" fillId="0" borderId="6" xfId="1166" applyNumberFormat="1" applyFont="1" applyBorder="1" applyAlignment="1">
      <alignment horizontal="center"/>
    </xf>
    <xf numFmtId="178" fontId="129" fillId="120" borderId="6" xfId="1166" applyNumberFormat="1" applyFont="1" applyFill="1" applyBorder="1" applyAlignment="1">
      <alignment horizontal="center"/>
    </xf>
    <xf numFmtId="178" fontId="129" fillId="0" borderId="0" xfId="1166" applyNumberFormat="1" applyFont="1" applyAlignment="1">
      <alignment horizontal="center"/>
    </xf>
    <xf numFmtId="178" fontId="129" fillId="0" borderId="89" xfId="1166" applyNumberFormat="1" applyFont="1" applyBorder="1" applyAlignment="1">
      <alignment horizontal="center"/>
    </xf>
    <xf numFmtId="178" fontId="129" fillId="0" borderId="84" xfId="1166" applyNumberFormat="1" applyFont="1" applyBorder="1" applyAlignment="1">
      <alignment horizontal="center"/>
    </xf>
    <xf numFmtId="178" fontId="129" fillId="0" borderId="90" xfId="1166" applyNumberFormat="1" applyFont="1" applyBorder="1" applyAlignment="1">
      <alignment horizontal="center"/>
    </xf>
    <xf numFmtId="0" fontId="122" fillId="0" borderId="36" xfId="0" applyFont="1" applyBorder="1"/>
    <xf numFmtId="1" fontId="129" fillId="0" borderId="0" xfId="1166" applyNumberFormat="1" applyFont="1" applyAlignment="1">
      <alignment horizontal="center"/>
    </xf>
    <xf numFmtId="1" fontId="129" fillId="0" borderId="89" xfId="1166" applyNumberFormat="1" applyFont="1" applyBorder="1" applyAlignment="1">
      <alignment horizontal="center"/>
    </xf>
    <xf numFmtId="1" fontId="129" fillId="0" borderId="84" xfId="1166" applyNumberFormat="1" applyFont="1" applyBorder="1" applyAlignment="1">
      <alignment horizontal="center"/>
    </xf>
    <xf numFmtId="1" fontId="129" fillId="0" borderId="90" xfId="1166" applyNumberFormat="1" applyFont="1" applyBorder="1" applyAlignment="1">
      <alignment horizontal="center"/>
    </xf>
    <xf numFmtId="0" fontId="69" fillId="0" borderId="30" xfId="1159" applyFont="1" applyBorder="1" applyAlignment="1">
      <alignment vertical="center"/>
    </xf>
    <xf numFmtId="0" fontId="69" fillId="0" borderId="68" xfId="1159" applyFont="1" applyBorder="1" applyAlignment="1">
      <alignment vertical="center"/>
    </xf>
    <xf numFmtId="0" fontId="6" fillId="0" borderId="80" xfId="0" applyFont="1" applyBorder="1" applyAlignment="1" applyProtection="1">
      <alignment horizontal="center" vertical="center" wrapText="1"/>
      <protection locked="0"/>
    </xf>
    <xf numFmtId="0" fontId="6" fillId="0" borderId="91" xfId="0" applyFont="1" applyBorder="1" applyAlignment="1" applyProtection="1">
      <alignment horizontal="center" vertical="center" wrapText="1"/>
      <protection locked="0"/>
    </xf>
    <xf numFmtId="171" fontId="6" fillId="0" borderId="6" xfId="0" applyNumberFormat="1" applyFont="1" applyBorder="1" applyAlignment="1" applyProtection="1">
      <alignment horizontal="center" vertical="center"/>
      <protection locked="0"/>
    </xf>
    <xf numFmtId="0" fontId="6" fillId="0" borderId="69" xfId="0" applyFont="1" applyBorder="1" applyAlignment="1" applyProtection="1">
      <alignment horizontal="center" wrapText="1"/>
      <protection locked="0"/>
    </xf>
    <xf numFmtId="0" fontId="6" fillId="0" borderId="92" xfId="0" applyFont="1" applyBorder="1" applyAlignment="1" applyProtection="1">
      <alignment horizontal="center" wrapText="1"/>
      <protection locked="0"/>
    </xf>
    <xf numFmtId="0" fontId="6" fillId="0" borderId="93" xfId="0" applyFont="1" applyBorder="1" applyAlignment="1" applyProtection="1">
      <alignment horizontal="center" wrapText="1"/>
      <protection locked="0"/>
    </xf>
    <xf numFmtId="0" fontId="0" fillId="13" borderId="42" xfId="0" applyFill="1" applyBorder="1" applyAlignment="1">
      <alignment horizontal="center" vertical="center" wrapText="1"/>
    </xf>
    <xf numFmtId="0" fontId="0" fillId="0" borderId="6" xfId="0" applyBorder="1" applyAlignment="1" applyProtection="1">
      <alignment horizontal="center" vertical="center" wrapText="1"/>
      <protection locked="0"/>
    </xf>
    <xf numFmtId="0" fontId="0" fillId="13" borderId="6" xfId="0" applyFill="1" applyBorder="1" applyAlignment="1">
      <alignment horizontal="center" vertical="center" wrapText="1"/>
    </xf>
    <xf numFmtId="0" fontId="7" fillId="0" borderId="26" xfId="1159" applyFont="1" applyBorder="1" applyAlignment="1">
      <alignment horizontal="center" vertical="top" wrapText="1"/>
    </xf>
    <xf numFmtId="0" fontId="7" fillId="0" borderId="40" xfId="1159" applyFont="1" applyBorder="1" applyAlignment="1">
      <alignment horizontal="center" vertical="top" wrapText="1"/>
    </xf>
    <xf numFmtId="9" fontId="113" fillId="13" borderId="6" xfId="0" applyNumberFormat="1" applyFont="1" applyFill="1" applyBorder="1" applyAlignment="1">
      <alignment horizontal="center" wrapText="1"/>
    </xf>
    <xf numFmtId="0" fontId="69" fillId="0" borderId="47" xfId="1159" applyFont="1" applyBorder="1" applyAlignment="1">
      <alignment vertical="center"/>
    </xf>
    <xf numFmtId="0" fontId="69" fillId="0" borderId="43" xfId="1159" applyFont="1" applyBorder="1" applyAlignment="1">
      <alignment vertical="center"/>
    </xf>
    <xf numFmtId="0" fontId="7" fillId="34" borderId="25" xfId="1159" applyFont="1" applyFill="1" applyBorder="1" applyAlignment="1">
      <alignment horizontal="center" vertical="top" wrapText="1"/>
    </xf>
    <xf numFmtId="0" fontId="6" fillId="0" borderId="38" xfId="0" applyFont="1" applyBorder="1" applyAlignment="1">
      <alignment horizontal="left"/>
    </xf>
    <xf numFmtId="0" fontId="7" fillId="0" borderId="46" xfId="1159" applyFont="1" applyBorder="1" applyAlignment="1">
      <alignment horizontal="left" vertical="center"/>
    </xf>
    <xf numFmtId="0" fontId="7" fillId="0" borderId="28" xfId="1159" applyFont="1" applyBorder="1" applyAlignment="1">
      <alignment horizontal="center" vertical="top" wrapText="1"/>
    </xf>
    <xf numFmtId="0" fontId="7" fillId="0" borderId="27" xfId="1159" applyFont="1" applyBorder="1" applyAlignment="1">
      <alignment horizontal="center" vertical="top" wrapText="1"/>
    </xf>
    <xf numFmtId="0" fontId="7" fillId="34" borderId="29" xfId="1159" applyFont="1" applyFill="1" applyBorder="1" applyAlignment="1">
      <alignment horizontal="center" vertical="top" wrapText="1"/>
    </xf>
    <xf numFmtId="0" fontId="7" fillId="0" borderId="38" xfId="1159" applyFont="1" applyBorder="1" applyAlignment="1">
      <alignment vertical="center"/>
    </xf>
    <xf numFmtId="168" fontId="7" fillId="0" borderId="26" xfId="0" applyNumberFormat="1" applyFont="1" applyBorder="1" applyAlignment="1">
      <alignment horizontal="center" vertical="center"/>
    </xf>
    <xf numFmtId="168" fontId="7" fillId="34" borderId="25" xfId="0" applyNumberFormat="1" applyFont="1" applyFill="1" applyBorder="1" applyAlignment="1">
      <alignment horizontal="center" vertical="center"/>
    </xf>
    <xf numFmtId="168" fontId="6" fillId="0" borderId="42" xfId="0" applyNumberFormat="1" applyFont="1" applyBorder="1" applyAlignment="1">
      <alignment horizontal="center" vertical="center"/>
    </xf>
    <xf numFmtId="168" fontId="7" fillId="0" borderId="40" xfId="0" applyNumberFormat="1" applyFont="1" applyBorder="1" applyAlignment="1">
      <alignment horizontal="center" vertical="center"/>
    </xf>
    <xf numFmtId="168" fontId="7" fillId="34" borderId="26" xfId="0" applyNumberFormat="1" applyFont="1" applyFill="1" applyBorder="1" applyAlignment="1">
      <alignment horizontal="center" vertical="center"/>
    </xf>
    <xf numFmtId="168" fontId="7" fillId="0" borderId="0" xfId="0" applyNumberFormat="1" applyFont="1" applyAlignment="1">
      <alignment horizontal="center" vertical="center"/>
    </xf>
    <xf numFmtId="9" fontId="7" fillId="0" borderId="26" xfId="0" applyNumberFormat="1" applyFont="1" applyBorder="1" applyAlignment="1">
      <alignment horizontal="center" vertical="center"/>
    </xf>
    <xf numFmtId="9" fontId="7" fillId="34" borderId="25" xfId="0" applyNumberFormat="1" applyFont="1" applyFill="1" applyBorder="1" applyAlignment="1">
      <alignment horizontal="center" vertical="center"/>
    </xf>
    <xf numFmtId="9" fontId="6" fillId="0" borderId="42" xfId="0" applyNumberFormat="1" applyFont="1" applyBorder="1" applyAlignment="1">
      <alignment horizontal="center" vertical="center"/>
    </xf>
    <xf numFmtId="9" fontId="7" fillId="0" borderId="40" xfId="0" applyNumberFormat="1" applyFont="1" applyBorder="1" applyAlignment="1">
      <alignment horizontal="center" vertical="center"/>
    </xf>
    <xf numFmtId="9" fontId="7" fillId="34" borderId="26" xfId="0" applyNumberFormat="1" applyFont="1" applyFill="1" applyBorder="1" applyAlignment="1">
      <alignment horizontal="center" vertical="center"/>
    </xf>
    <xf numFmtId="168" fontId="7" fillId="0" borderId="42" xfId="0" applyNumberFormat="1" applyFont="1" applyBorder="1" applyAlignment="1">
      <alignment horizontal="center" vertical="center"/>
    </xf>
    <xf numFmtId="168" fontId="7" fillId="34" borderId="37" xfId="0" applyNumberFormat="1" applyFont="1" applyFill="1" applyBorder="1" applyAlignment="1">
      <alignment horizontal="center" vertical="center"/>
    </xf>
    <xf numFmtId="9" fontId="7" fillId="0" borderId="42" xfId="0" applyNumberFormat="1" applyFont="1" applyBorder="1" applyAlignment="1">
      <alignment horizontal="center" vertical="center"/>
    </xf>
    <xf numFmtId="9" fontId="7" fillId="34" borderId="37" xfId="0" applyNumberFormat="1" applyFont="1" applyFill="1" applyBorder="1" applyAlignment="1">
      <alignment horizontal="center" vertical="center"/>
    </xf>
    <xf numFmtId="0" fontId="28" fillId="0" borderId="39" xfId="0" applyFont="1" applyBorder="1"/>
    <xf numFmtId="169" fontId="7" fillId="0" borderId="42" xfId="0" applyNumberFormat="1" applyFont="1" applyBorder="1" applyAlignment="1">
      <alignment horizontal="center" vertical="center"/>
    </xf>
    <xf numFmtId="169" fontId="7" fillId="34" borderId="37" xfId="0" applyNumberFormat="1" applyFont="1" applyFill="1" applyBorder="1" applyAlignment="1">
      <alignment horizontal="center" vertical="center"/>
    </xf>
    <xf numFmtId="169" fontId="7" fillId="34" borderId="26" xfId="0" applyNumberFormat="1" applyFont="1" applyFill="1" applyBorder="1" applyAlignment="1">
      <alignment horizontal="center" vertical="center"/>
    </xf>
    <xf numFmtId="169" fontId="7" fillId="34" borderId="25" xfId="0" applyNumberFormat="1" applyFont="1" applyFill="1" applyBorder="1" applyAlignment="1">
      <alignment horizontal="center" vertical="center"/>
    </xf>
    <xf numFmtId="2" fontId="7" fillId="0" borderId="42" xfId="0" applyNumberFormat="1" applyFont="1" applyBorder="1" applyAlignment="1">
      <alignment horizontal="center" vertical="center"/>
    </xf>
    <xf numFmtId="2" fontId="7" fillId="34" borderId="37" xfId="0" applyNumberFormat="1" applyFont="1" applyFill="1" applyBorder="1" applyAlignment="1">
      <alignment horizontal="center" vertical="center"/>
    </xf>
    <xf numFmtId="2" fontId="7" fillId="34" borderId="26" xfId="0" applyNumberFormat="1" applyFont="1" applyFill="1" applyBorder="1" applyAlignment="1">
      <alignment horizontal="center" vertical="center"/>
    </xf>
    <xf numFmtId="2" fontId="7" fillId="34" borderId="25" xfId="0" applyNumberFormat="1" applyFont="1" applyFill="1" applyBorder="1" applyAlignment="1">
      <alignment horizontal="center" vertical="center"/>
    </xf>
    <xf numFmtId="0" fontId="28" fillId="0" borderId="55" xfId="0" applyFont="1" applyBorder="1" applyAlignment="1">
      <alignment horizontal="left"/>
    </xf>
    <xf numFmtId="9" fontId="7" fillId="0" borderId="5" xfId="0" applyNumberFormat="1" applyFont="1" applyBorder="1" applyAlignment="1">
      <alignment horizontal="center" vertical="center"/>
    </xf>
    <xf numFmtId="9" fontId="7" fillId="34" borderId="53" xfId="0" applyNumberFormat="1" applyFont="1" applyFill="1" applyBorder="1" applyAlignment="1">
      <alignment horizontal="center" vertical="center"/>
    </xf>
    <xf numFmtId="0" fontId="6" fillId="13" borderId="0" xfId="0" applyFont="1" applyFill="1"/>
    <xf numFmtId="0" fontId="6" fillId="37" borderId="25" xfId="0" applyFont="1" applyFill="1" applyBorder="1" applyAlignment="1" applyProtection="1">
      <alignment horizontal="center" vertical="center" wrapText="1"/>
      <protection locked="0"/>
    </xf>
    <xf numFmtId="9" fontId="7" fillId="34" borderId="57" xfId="0" applyNumberFormat="1" applyFont="1" applyFill="1" applyBorder="1" applyAlignment="1">
      <alignment horizontal="center" vertical="center"/>
    </xf>
    <xf numFmtId="0" fontId="28" fillId="13" borderId="0" xfId="0" applyFont="1" applyFill="1" applyAlignment="1">
      <alignment wrapText="1"/>
    </xf>
    <xf numFmtId="0" fontId="14" fillId="0" borderId="0" xfId="0" applyFont="1"/>
    <xf numFmtId="0" fontId="28" fillId="0" borderId="39" xfId="0" applyFont="1" applyBorder="1" applyAlignment="1">
      <alignment horizontal="center" vertical="center"/>
    </xf>
    <xf numFmtId="0" fontId="28" fillId="0" borderId="26" xfId="0" applyFont="1" applyBorder="1" applyAlignment="1">
      <alignment horizontal="center" vertical="center"/>
    </xf>
    <xf numFmtId="0" fontId="28" fillId="0" borderId="40" xfId="0" applyFont="1" applyBorder="1" applyAlignment="1">
      <alignment horizontal="center" vertical="center"/>
    </xf>
    <xf numFmtId="0" fontId="28" fillId="34" borderId="25" xfId="0" applyFont="1" applyFill="1" applyBorder="1" applyAlignment="1">
      <alignment horizontal="center" vertical="center"/>
    </xf>
    <xf numFmtId="0" fontId="28" fillId="0" borderId="35" xfId="0" applyFont="1" applyBorder="1" applyAlignment="1">
      <alignment wrapText="1"/>
    </xf>
    <xf numFmtId="168" fontId="28" fillId="34" borderId="37" xfId="0" applyNumberFormat="1" applyFont="1" applyFill="1" applyBorder="1" applyAlignment="1">
      <alignment horizontal="center" vertical="center"/>
    </xf>
    <xf numFmtId="168" fontId="28" fillId="34" borderId="33" xfId="0" applyNumberFormat="1" applyFont="1" applyFill="1" applyBorder="1" applyAlignment="1">
      <alignment horizontal="center" vertical="center"/>
    </xf>
    <xf numFmtId="0" fontId="28" fillId="0" borderId="41" xfId="0" applyFont="1" applyBorder="1" applyAlignment="1">
      <alignment wrapText="1"/>
    </xf>
    <xf numFmtId="0" fontId="28" fillId="34" borderId="25" xfId="0" applyFont="1" applyFill="1" applyBorder="1" applyAlignment="1">
      <alignment wrapText="1"/>
    </xf>
    <xf numFmtId="168" fontId="28" fillId="34" borderId="71" xfId="0" applyNumberFormat="1" applyFont="1" applyFill="1" applyBorder="1" applyAlignment="1">
      <alignment horizontal="center" vertical="center"/>
    </xf>
    <xf numFmtId="168" fontId="28" fillId="34" borderId="26" xfId="0" applyNumberFormat="1" applyFont="1" applyFill="1" applyBorder="1" applyAlignment="1">
      <alignment horizontal="center" vertical="center"/>
    </xf>
    <xf numFmtId="168" fontId="28" fillId="34" borderId="40" xfId="0" applyNumberFormat="1" applyFont="1" applyFill="1" applyBorder="1" applyAlignment="1">
      <alignment horizontal="center" vertical="center"/>
    </xf>
    <xf numFmtId="168" fontId="28" fillId="34" borderId="25" xfId="0" applyNumberFormat="1" applyFont="1" applyFill="1" applyBorder="1" applyAlignment="1">
      <alignment horizontal="center" vertical="center"/>
    </xf>
    <xf numFmtId="168" fontId="28" fillId="121" borderId="33" xfId="0" applyNumberFormat="1" applyFont="1" applyFill="1" applyBorder="1" applyAlignment="1">
      <alignment horizontal="center" vertical="center"/>
    </xf>
    <xf numFmtId="168" fontId="28" fillId="121" borderId="25" xfId="0" applyNumberFormat="1" applyFont="1" applyFill="1" applyBorder="1" applyAlignment="1">
      <alignment horizontal="center" vertical="center"/>
    </xf>
    <xf numFmtId="0" fontId="28" fillId="13" borderId="0" xfId="0" applyFont="1" applyFill="1"/>
    <xf numFmtId="0" fontId="28" fillId="118" borderId="84" xfId="0" applyFont="1" applyFill="1" applyBorder="1"/>
    <xf numFmtId="0" fontId="6" fillId="0" borderId="38" xfId="0" applyFont="1" applyBorder="1" applyAlignment="1" applyProtection="1">
      <alignment horizontal="left"/>
      <protection locked="0"/>
    </xf>
    <xf numFmtId="0" fontId="6" fillId="0" borderId="42" xfId="0" applyFont="1" applyBorder="1" applyAlignment="1" applyProtection="1">
      <alignment horizontal="center" vertical="center" wrapText="1"/>
      <protection locked="0"/>
    </xf>
    <xf numFmtId="0" fontId="6" fillId="34" borderId="42" xfId="0" applyFont="1" applyFill="1" applyBorder="1" applyAlignment="1">
      <alignment horizontal="center" wrapText="1"/>
    </xf>
    <xf numFmtId="168" fontId="7" fillId="34" borderId="49" xfId="0" applyNumberFormat="1" applyFont="1" applyFill="1" applyBorder="1" applyAlignment="1">
      <alignment horizontal="center"/>
    </xf>
    <xf numFmtId="9" fontId="7" fillId="3" borderId="33" xfId="0" applyNumberFormat="1" applyFont="1" applyFill="1" applyBorder="1" applyAlignment="1" applyProtection="1">
      <alignment horizontal="center"/>
      <protection locked="0"/>
    </xf>
    <xf numFmtId="168" fontId="6" fillId="0" borderId="65" xfId="0" applyNumberFormat="1" applyFont="1" applyBorder="1" applyAlignment="1" applyProtection="1">
      <alignment horizontal="center" wrapText="1"/>
      <protection locked="0"/>
    </xf>
    <xf numFmtId="168" fontId="6" fillId="0" borderId="64" xfId="0" applyNumberFormat="1" applyFont="1" applyBorder="1" applyAlignment="1" applyProtection="1">
      <alignment horizontal="center" wrapText="1"/>
      <protection locked="0"/>
    </xf>
    <xf numFmtId="0" fontId="6" fillId="0" borderId="81" xfId="0" applyFont="1" applyBorder="1" applyAlignment="1" applyProtection="1">
      <alignment horizontal="center" vertical="center" wrapText="1"/>
      <protection locked="0"/>
    </xf>
    <xf numFmtId="0" fontId="6" fillId="34" borderId="82" xfId="0" applyFont="1" applyFill="1" applyBorder="1" applyAlignment="1">
      <alignment horizontal="center" wrapText="1"/>
    </xf>
    <xf numFmtId="0" fontId="6" fillId="0" borderId="82" xfId="0" applyFont="1" applyBorder="1" applyAlignment="1" applyProtection="1">
      <alignment horizontal="center" wrapText="1"/>
      <protection locked="0"/>
    </xf>
    <xf numFmtId="168" fontId="6" fillId="0" borderId="85" xfId="0" applyNumberFormat="1" applyFont="1" applyBorder="1" applyAlignment="1" applyProtection="1">
      <alignment horizontal="center" wrapText="1"/>
      <protection locked="0"/>
    </xf>
    <xf numFmtId="168" fontId="6" fillId="0" borderId="86" xfId="0" applyNumberFormat="1" applyFont="1" applyBorder="1" applyAlignment="1" applyProtection="1">
      <alignment horizontal="center" wrapText="1"/>
      <protection locked="0"/>
    </xf>
    <xf numFmtId="168" fontId="7" fillId="34" borderId="68" xfId="0" applyNumberFormat="1" applyFont="1" applyFill="1" applyBorder="1" applyAlignment="1">
      <alignment horizontal="center"/>
    </xf>
    <xf numFmtId="0" fontId="28" fillId="0" borderId="58" xfId="0" applyFont="1" applyBorder="1" applyAlignment="1">
      <alignment horizontal="center"/>
    </xf>
    <xf numFmtId="0" fontId="28" fillId="0" borderId="0" xfId="0" applyFont="1" applyAlignment="1">
      <alignment horizontal="center"/>
    </xf>
    <xf numFmtId="0" fontId="31" fillId="0" borderId="0" xfId="0" applyFont="1" applyAlignment="1">
      <alignment horizontal="left" vertical="center" wrapText="1" indent="1"/>
    </xf>
    <xf numFmtId="0" fontId="28" fillId="0" borderId="0" xfId="0" applyFont="1" applyAlignment="1">
      <alignment horizontal="center" vertical="center" wrapText="1"/>
    </xf>
    <xf numFmtId="0" fontId="28" fillId="0" borderId="59" xfId="0" applyFont="1" applyBorder="1" applyAlignment="1">
      <alignment vertical="center" wrapText="1"/>
    </xf>
    <xf numFmtId="0" fontId="6" fillId="0" borderId="6" xfId="0" applyFont="1" applyBorder="1" applyAlignment="1">
      <alignment vertical="center"/>
    </xf>
    <xf numFmtId="0" fontId="6" fillId="0" borderId="0" xfId="0" applyFont="1" applyAlignment="1">
      <alignment vertical="center"/>
    </xf>
    <xf numFmtId="0" fontId="28" fillId="13" borderId="0" xfId="0" applyFont="1" applyFill="1" applyAlignment="1">
      <alignment vertical="center" wrapText="1"/>
    </xf>
    <xf numFmtId="0" fontId="28" fillId="0" borderId="0" xfId="0" applyFont="1" applyAlignment="1">
      <alignment horizontal="justify" vertical="center" wrapText="1"/>
    </xf>
    <xf numFmtId="0" fontId="28" fillId="13" borderId="0" xfId="0" applyFont="1" applyFill="1" applyAlignment="1">
      <alignment horizontal="center" vertical="center" wrapText="1"/>
    </xf>
    <xf numFmtId="0" fontId="28" fillId="0" borderId="0" xfId="0" applyFont="1" applyAlignment="1">
      <alignment vertical="center" wrapText="1"/>
    </xf>
    <xf numFmtId="0" fontId="76" fillId="13" borderId="0" xfId="0" applyFont="1" applyFill="1" applyAlignment="1">
      <alignment vertical="center" wrapText="1"/>
    </xf>
    <xf numFmtId="0" fontId="28" fillId="0" borderId="60" xfId="0" applyFont="1" applyBorder="1" applyAlignment="1">
      <alignment horizontal="justify" vertical="center" wrapText="1"/>
    </xf>
    <xf numFmtId="0" fontId="76" fillId="0" borderId="0" xfId="0" applyFont="1" applyAlignment="1">
      <alignment vertical="center" wrapText="1"/>
    </xf>
    <xf numFmtId="0" fontId="76" fillId="13" borderId="60" xfId="0" applyFont="1" applyFill="1" applyBorder="1" applyAlignment="1">
      <alignment vertical="center" wrapText="1"/>
    </xf>
    <xf numFmtId="0" fontId="6" fillId="13" borderId="69" xfId="0" applyFont="1" applyFill="1" applyBorder="1" applyAlignment="1">
      <alignment horizontal="center" wrapText="1"/>
    </xf>
    <xf numFmtId="0" fontId="6" fillId="13" borderId="6" xfId="0" applyFont="1" applyFill="1" applyBorder="1" applyAlignment="1">
      <alignment horizontal="center" wrapText="1"/>
    </xf>
    <xf numFmtId="9" fontId="6" fillId="13" borderId="6" xfId="0" applyNumberFormat="1" applyFont="1" applyFill="1" applyBorder="1" applyAlignment="1">
      <alignment horizontal="center" wrapText="1"/>
    </xf>
    <xf numFmtId="2" fontId="6" fillId="0" borderId="6" xfId="0" applyNumberFormat="1" applyFont="1" applyBorder="1" applyAlignment="1" applyProtection="1">
      <alignment horizontal="center" vertical="center"/>
      <protection locked="0"/>
    </xf>
    <xf numFmtId="169" fontId="6" fillId="0" borderId="6" xfId="0" applyNumberFormat="1" applyFont="1" applyBorder="1" applyAlignment="1" applyProtection="1">
      <alignment horizontal="center" vertical="center"/>
      <protection locked="0"/>
    </xf>
    <xf numFmtId="2" fontId="7" fillId="13" borderId="6" xfId="0" applyNumberFormat="1" applyFont="1" applyFill="1" applyBorder="1" applyAlignment="1">
      <alignment horizontal="center" vertical="center"/>
    </xf>
    <xf numFmtId="168" fontId="7" fillId="13" borderId="6" xfId="0" applyNumberFormat="1" applyFont="1" applyFill="1" applyBorder="1" applyAlignment="1">
      <alignment horizontal="center" vertical="center"/>
    </xf>
    <xf numFmtId="2" fontId="7" fillId="34" borderId="31" xfId="0" applyNumberFormat="1" applyFont="1" applyFill="1" applyBorder="1" applyAlignment="1">
      <alignment horizontal="center" vertical="center"/>
    </xf>
    <xf numFmtId="168" fontId="7" fillId="34" borderId="33" xfId="0" applyNumberFormat="1" applyFont="1" applyFill="1" applyBorder="1" applyAlignment="1">
      <alignment horizontal="center" vertical="center"/>
    </xf>
    <xf numFmtId="0" fontId="6" fillId="13" borderId="44" xfId="0" applyFont="1" applyFill="1" applyBorder="1" applyAlignment="1">
      <alignment horizontal="center" wrapText="1"/>
    </xf>
    <xf numFmtId="2" fontId="6" fillId="0" borderId="44" xfId="0" applyNumberFormat="1" applyFont="1" applyBorder="1" applyAlignment="1" applyProtection="1">
      <alignment horizontal="center" vertical="center"/>
      <protection locked="0"/>
    </xf>
    <xf numFmtId="169" fontId="6" fillId="0" borderId="44" xfId="0" applyNumberFormat="1" applyFont="1" applyBorder="1" applyAlignment="1" applyProtection="1">
      <alignment horizontal="center" vertical="center"/>
      <protection locked="0"/>
    </xf>
    <xf numFmtId="168" fontId="7" fillId="13" borderId="44" xfId="0" applyNumberFormat="1" applyFont="1" applyFill="1" applyBorder="1" applyAlignment="1">
      <alignment horizontal="center" vertical="center"/>
    </xf>
    <xf numFmtId="0" fontId="6" fillId="34" borderId="38" xfId="0" applyFont="1" applyFill="1" applyBorder="1"/>
    <xf numFmtId="0" fontId="6" fillId="34" borderId="23" xfId="0" applyFont="1" applyFill="1" applyBorder="1"/>
    <xf numFmtId="0" fontId="6" fillId="34" borderId="23" xfId="0" applyFont="1" applyFill="1" applyBorder="1" applyAlignment="1">
      <alignment horizontal="center" vertical="top" wrapText="1"/>
    </xf>
    <xf numFmtId="2" fontId="7" fillId="34" borderId="26" xfId="0" applyNumberFormat="1" applyFont="1" applyFill="1" applyBorder="1" applyAlignment="1">
      <alignment horizontal="center"/>
    </xf>
    <xf numFmtId="2" fontId="7" fillId="34" borderId="40" xfId="0" applyNumberFormat="1" applyFont="1" applyFill="1" applyBorder="1" applyAlignment="1">
      <alignment horizontal="center"/>
    </xf>
    <xf numFmtId="168" fontId="7" fillId="121" borderId="25" xfId="0" applyNumberFormat="1" applyFont="1" applyFill="1" applyBorder="1" applyAlignment="1">
      <alignment horizontal="center" vertical="center"/>
    </xf>
    <xf numFmtId="171" fontId="7" fillId="121" borderId="71" xfId="0" applyNumberFormat="1" applyFont="1" applyFill="1" applyBorder="1" applyAlignment="1">
      <alignment horizontal="center"/>
    </xf>
    <xf numFmtId="2" fontId="7" fillId="34" borderId="38" xfId="0" applyNumberFormat="1" applyFont="1" applyFill="1" applyBorder="1" applyAlignment="1">
      <alignment horizontal="center"/>
    </xf>
    <xf numFmtId="168" fontId="7" fillId="34" borderId="25" xfId="0" applyNumberFormat="1" applyFont="1" applyFill="1" applyBorder="1" applyAlignment="1">
      <alignment horizontal="center"/>
    </xf>
    <xf numFmtId="0" fontId="7" fillId="0" borderId="38" xfId="0" applyFont="1" applyBorder="1"/>
    <xf numFmtId="0" fontId="6" fillId="0" borderId="23" xfId="0" applyFont="1" applyBorder="1"/>
    <xf numFmtId="0" fontId="6" fillId="0" borderId="23" xfId="0" applyFont="1" applyBorder="1" applyAlignment="1">
      <alignment horizontal="center"/>
    </xf>
    <xf numFmtId="171" fontId="6" fillId="0" borderId="23" xfId="0" applyNumberFormat="1" applyFont="1" applyBorder="1"/>
    <xf numFmtId="169" fontId="6" fillId="0" borderId="23" xfId="0" applyNumberFormat="1" applyFont="1" applyBorder="1"/>
    <xf numFmtId="169" fontId="6" fillId="0" borderId="24" xfId="0" applyNumberFormat="1" applyFont="1" applyBorder="1"/>
    <xf numFmtId="0" fontId="6" fillId="0" borderId="25" xfId="0" applyFont="1" applyBorder="1"/>
    <xf numFmtId="0" fontId="28" fillId="13" borderId="26" xfId="0" applyFont="1" applyFill="1" applyBorder="1" applyAlignment="1">
      <alignment horizontal="center" vertical="center"/>
    </xf>
    <xf numFmtId="168" fontId="65" fillId="34" borderId="25" xfId="1349" applyNumberFormat="1" applyFont="1" applyFill="1" applyBorder="1" applyAlignment="1">
      <alignment horizontal="center" vertical="center"/>
    </xf>
    <xf numFmtId="168" fontId="65" fillId="34" borderId="24" xfId="1349" applyNumberFormat="1" applyFont="1" applyFill="1" applyBorder="1" applyAlignment="1">
      <alignment horizontal="center" vertical="center" wrapText="1"/>
    </xf>
    <xf numFmtId="0" fontId="6" fillId="13" borderId="42" xfId="0" applyFont="1" applyFill="1" applyBorder="1" applyAlignment="1">
      <alignment horizontal="center" wrapText="1"/>
    </xf>
    <xf numFmtId="9" fontId="6" fillId="0" borderId="42" xfId="0" applyNumberFormat="1" applyFont="1" applyBorder="1" applyAlignment="1" applyProtection="1">
      <alignment horizontal="center"/>
      <protection locked="0"/>
    </xf>
    <xf numFmtId="168" fontId="7" fillId="34" borderId="37" xfId="0" applyNumberFormat="1" applyFont="1" applyFill="1" applyBorder="1" applyAlignment="1">
      <alignment horizontal="center"/>
    </xf>
    <xf numFmtId="168" fontId="7" fillId="34" borderId="62" xfId="0" applyNumberFormat="1" applyFont="1" applyFill="1" applyBorder="1" applyAlignment="1">
      <alignment horizontal="center"/>
    </xf>
    <xf numFmtId="168" fontId="6" fillId="0" borderId="51" xfId="0" applyNumberFormat="1" applyFont="1" applyBorder="1" applyAlignment="1" applyProtection="1">
      <alignment horizontal="center"/>
      <protection locked="0"/>
    </xf>
    <xf numFmtId="168" fontId="6" fillId="0" borderId="6" xfId="0" applyNumberFormat="1" applyFont="1" applyBorder="1" applyAlignment="1" applyProtection="1">
      <alignment horizontal="center"/>
      <protection locked="0"/>
    </xf>
    <xf numFmtId="168" fontId="6" fillId="0" borderId="14" xfId="0" applyNumberFormat="1" applyFont="1" applyBorder="1" applyAlignment="1" applyProtection="1">
      <alignment horizontal="center"/>
      <protection locked="0"/>
    </xf>
    <xf numFmtId="0" fontId="6" fillId="0" borderId="5" xfId="0" applyFont="1" applyBorder="1" applyAlignment="1" applyProtection="1">
      <alignment horizontal="center" wrapText="1"/>
      <protection locked="0"/>
    </xf>
    <xf numFmtId="168" fontId="6" fillId="0" borderId="44" xfId="0" applyNumberFormat="1" applyFont="1" applyBorder="1" applyAlignment="1" applyProtection="1">
      <alignment horizontal="center"/>
      <protection locked="0"/>
    </xf>
    <xf numFmtId="168" fontId="6" fillId="0" borderId="45" xfId="0" applyNumberFormat="1" applyFont="1" applyBorder="1" applyAlignment="1" applyProtection="1">
      <alignment horizontal="center"/>
      <protection locked="0"/>
    </xf>
    <xf numFmtId="168" fontId="7" fillId="34" borderId="53" xfId="0" applyNumberFormat="1" applyFont="1" applyFill="1" applyBorder="1" applyAlignment="1">
      <alignment horizontal="center"/>
    </xf>
    <xf numFmtId="0" fontId="6" fillId="34" borderId="39" xfId="0" applyFont="1" applyFill="1" applyBorder="1"/>
    <xf numFmtId="0" fontId="6" fillId="34" borderId="26" xfId="0" applyFont="1" applyFill="1" applyBorder="1"/>
    <xf numFmtId="168" fontId="7" fillId="34" borderId="26" xfId="0" applyNumberFormat="1" applyFont="1" applyFill="1" applyBorder="1" applyAlignment="1">
      <alignment horizontal="center"/>
    </xf>
    <xf numFmtId="0" fontId="28" fillId="0" borderId="23" xfId="0" applyFont="1" applyBorder="1" applyAlignment="1">
      <alignment horizontal="center" vertical="center"/>
    </xf>
    <xf numFmtId="168" fontId="6" fillId="0" borderId="42" xfId="0" applyNumberFormat="1" applyFont="1" applyBorder="1" applyAlignment="1" applyProtection="1">
      <alignment horizontal="center"/>
      <protection locked="0"/>
    </xf>
    <xf numFmtId="168" fontId="6" fillId="0" borderId="18" xfId="0" applyNumberFormat="1" applyFont="1" applyBorder="1" applyAlignment="1" applyProtection="1">
      <alignment horizontal="center"/>
      <protection locked="0"/>
    </xf>
    <xf numFmtId="168" fontId="28" fillId="34" borderId="37" xfId="0" applyNumberFormat="1" applyFont="1" applyFill="1" applyBorder="1" applyAlignment="1">
      <alignment horizontal="center"/>
    </xf>
    <xf numFmtId="168" fontId="7" fillId="34" borderId="33" xfId="0" applyNumberFormat="1" applyFont="1" applyFill="1" applyBorder="1" applyAlignment="1">
      <alignment horizontal="center"/>
    </xf>
    <xf numFmtId="9" fontId="6" fillId="0" borderId="5" xfId="0" applyNumberFormat="1" applyFont="1" applyBorder="1" applyAlignment="1" applyProtection="1">
      <alignment horizontal="center"/>
      <protection locked="0"/>
    </xf>
    <xf numFmtId="168" fontId="7" fillId="34" borderId="41" xfId="0" applyNumberFormat="1" applyFont="1" applyFill="1" applyBorder="1" applyAlignment="1">
      <alignment horizontal="center"/>
    </xf>
    <xf numFmtId="0" fontId="28" fillId="0" borderId="6" xfId="0" applyFont="1" applyBorder="1"/>
    <xf numFmtId="0" fontId="28" fillId="0" borderId="0" xfId="0" applyFont="1"/>
    <xf numFmtId="0" fontId="28" fillId="0" borderId="23" xfId="0" applyFont="1" applyBorder="1"/>
    <xf numFmtId="0" fontId="7" fillId="13" borderId="42" xfId="0" applyFont="1" applyFill="1" applyBorder="1" applyAlignment="1">
      <alignment horizontal="center" wrapText="1"/>
    </xf>
    <xf numFmtId="0" fontId="7" fillId="34" borderId="26" xfId="0" applyFont="1" applyFill="1" applyBorder="1"/>
    <xf numFmtId="0" fontId="29" fillId="13" borderId="0" xfId="0" applyFont="1" applyFill="1"/>
    <xf numFmtId="0" fontId="6" fillId="0" borderId="25" xfId="0" applyFont="1" applyBorder="1" applyAlignment="1">
      <alignment wrapText="1"/>
    </xf>
    <xf numFmtId="0" fontId="28" fillId="0" borderId="26" xfId="0" applyFont="1" applyBorder="1" applyAlignment="1">
      <alignment horizontal="center" vertical="center" wrapText="1"/>
    </xf>
    <xf numFmtId="0" fontId="6" fillId="34" borderId="39" xfId="0" applyFont="1" applyFill="1" applyBorder="1" applyAlignment="1">
      <alignment wrapText="1"/>
    </xf>
    <xf numFmtId="0" fontId="6" fillId="34" borderId="26" xfId="0" applyFont="1" applyFill="1" applyBorder="1" applyAlignment="1">
      <alignment wrapText="1"/>
    </xf>
    <xf numFmtId="0" fontId="7" fillId="34" borderId="26" xfId="0" applyFont="1" applyFill="1" applyBorder="1" applyAlignment="1">
      <alignment wrapText="1"/>
    </xf>
    <xf numFmtId="0" fontId="7" fillId="0" borderId="38" xfId="0" applyFont="1" applyBorder="1" applyAlignment="1">
      <alignment wrapText="1"/>
    </xf>
    <xf numFmtId="9" fontId="6" fillId="0" borderId="42" xfId="0" applyNumberFormat="1" applyFont="1" applyBorder="1" applyAlignment="1" applyProtection="1">
      <alignment horizontal="center" vertical="center"/>
      <protection locked="0"/>
    </xf>
    <xf numFmtId="169" fontId="28" fillId="34" borderId="37" xfId="0" applyNumberFormat="1" applyFont="1" applyFill="1" applyBorder="1" applyAlignment="1">
      <alignment horizontal="center" vertical="center"/>
    </xf>
    <xf numFmtId="169" fontId="28" fillId="34" borderId="33" xfId="0" applyNumberFormat="1" applyFont="1" applyFill="1" applyBorder="1" applyAlignment="1">
      <alignment horizontal="center" vertical="center"/>
    </xf>
    <xf numFmtId="0" fontId="1" fillId="0" borderId="51" xfId="0" applyFont="1" applyBorder="1" applyAlignment="1">
      <alignment vertical="center" wrapText="1"/>
    </xf>
    <xf numFmtId="44" fontId="1" fillId="0" borderId="14" xfId="501" applyFont="1" applyBorder="1" applyAlignment="1">
      <alignment vertical="center" wrapText="1"/>
    </xf>
    <xf numFmtId="0" fontId="1" fillId="0" borderId="52" xfId="0" applyFont="1" applyBorder="1" applyAlignment="1">
      <alignment vertical="center" wrapText="1"/>
    </xf>
    <xf numFmtId="44" fontId="1" fillId="0" borderId="45" xfId="501" applyFont="1" applyBorder="1" applyAlignment="1">
      <alignment vertical="center" wrapText="1"/>
    </xf>
    <xf numFmtId="0" fontId="128" fillId="122" borderId="6" xfId="0" applyFont="1" applyFill="1" applyBorder="1" applyAlignment="1" applyProtection="1">
      <alignment horizontal="left" wrapText="1"/>
      <protection locked="0"/>
    </xf>
    <xf numFmtId="0" fontId="0" fillId="122" borderId="6" xfId="0"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122" borderId="5" xfId="0" applyFill="1" applyBorder="1" applyAlignment="1" applyProtection="1">
      <alignment horizontal="left" wrapText="1"/>
      <protection locked="0"/>
    </xf>
    <xf numFmtId="3" fontId="130" fillId="0" borderId="6" xfId="0" applyNumberFormat="1" applyFont="1" applyBorder="1" applyProtection="1">
      <protection locked="0"/>
    </xf>
    <xf numFmtId="3" fontId="130" fillId="0" borderId="42" xfId="0" applyNumberFormat="1" applyFont="1" applyBorder="1" applyProtection="1">
      <protection locked="0"/>
    </xf>
    <xf numFmtId="171" fontId="6" fillId="0" borderId="6" xfId="0" applyNumberFormat="1" applyFont="1" applyBorder="1" applyAlignment="1" applyProtection="1">
      <alignment horizontal="center" vertical="center" wrapText="1"/>
      <protection locked="0"/>
    </xf>
    <xf numFmtId="3" fontId="131" fillId="0" borderId="6" xfId="0" applyNumberFormat="1" applyFont="1" applyBorder="1" applyProtection="1">
      <protection locked="0"/>
    </xf>
    <xf numFmtId="3" fontId="131" fillId="0" borderId="42" xfId="0" applyNumberFormat="1" applyFont="1" applyBorder="1" applyProtection="1">
      <protection locked="0"/>
    </xf>
    <xf numFmtId="0" fontId="132" fillId="0" borderId="0" xfId="0" applyFont="1" applyProtection="1">
      <protection locked="0"/>
    </xf>
    <xf numFmtId="0" fontId="113" fillId="0" borderId="6" xfId="0" applyFont="1" applyBorder="1" applyAlignment="1" applyProtection="1">
      <alignment vertical="center" wrapText="1"/>
      <protection locked="0"/>
    </xf>
    <xf numFmtId="6" fontId="113" fillId="0" borderId="6" xfId="0" applyNumberFormat="1" applyFont="1" applyBorder="1" applyAlignment="1" applyProtection="1">
      <alignment horizontal="right" vertical="center" wrapText="1"/>
      <protection locked="0"/>
    </xf>
    <xf numFmtId="0" fontId="6" fillId="0" borderId="38" xfId="0" applyFont="1" applyBorder="1" applyAlignment="1">
      <alignment horizontal="left"/>
    </xf>
    <xf numFmtId="0" fontId="0" fillId="0" borderId="23" xfId="0" applyBorder="1" applyAlignment="1">
      <alignment horizontal="left" vertical="center"/>
    </xf>
    <xf numFmtId="0" fontId="0" fillId="0" borderId="49" xfId="0" applyBorder="1" applyAlignment="1">
      <alignment horizontal="left"/>
    </xf>
    <xf numFmtId="0" fontId="0" fillId="0" borderId="55" xfId="0" applyBorder="1" applyAlignment="1">
      <alignment horizontal="left"/>
    </xf>
    <xf numFmtId="0" fontId="0" fillId="0" borderId="0" xfId="0" applyBorder="1"/>
    <xf numFmtId="0" fontId="28" fillId="0" borderId="0" xfId="0" applyFont="1" applyBorder="1" applyAlignment="1">
      <alignment horizontal="center"/>
    </xf>
    <xf numFmtId="0" fontId="0" fillId="0" borderId="0" xfId="0" applyBorder="1" applyAlignment="1">
      <alignment horizontal="left"/>
    </xf>
    <xf numFmtId="0" fontId="6" fillId="0" borderId="23" xfId="0" applyFont="1" applyBorder="1" applyAlignment="1" applyProtection="1">
      <alignment horizontal="left"/>
      <protection locked="0"/>
    </xf>
    <xf numFmtId="0" fontId="65" fillId="13" borderId="23" xfId="1349" applyFont="1" applyFill="1" applyBorder="1" applyAlignment="1">
      <alignment horizontal="center" vertical="center" wrapText="1"/>
    </xf>
    <xf numFmtId="0" fontId="0" fillId="0" borderId="4" xfId="0" applyBorder="1"/>
    <xf numFmtId="0" fontId="0" fillId="0" borderId="0" xfId="0" applyBorder="1" applyAlignment="1">
      <alignment horizontal="left" vertical="center"/>
    </xf>
    <xf numFmtId="0" fontId="0" fillId="0" borderId="0" xfId="0" applyBorder="1" applyAlignment="1">
      <alignment horizontal="left" vertical="top" wrapText="1"/>
    </xf>
    <xf numFmtId="0" fontId="28" fillId="118" borderId="0" xfId="0" applyFont="1" applyFill="1" applyBorder="1"/>
    <xf numFmtId="0" fontId="122" fillId="123" borderId="0" xfId="0" applyFont="1" applyFill="1" applyAlignment="1">
      <alignment horizontal="center"/>
    </xf>
    <xf numFmtId="0" fontId="122" fillId="123" borderId="0" xfId="0" applyFont="1" applyFill="1"/>
    <xf numFmtId="0" fontId="0" fillId="123" borderId="0" xfId="0" applyFill="1"/>
    <xf numFmtId="0" fontId="124" fillId="0" borderId="0" xfId="0" applyFont="1"/>
    <xf numFmtId="0" fontId="0" fillId="0" borderId="31" xfId="0" applyBorder="1" applyAlignment="1" applyProtection="1">
      <alignment horizontal="center" vertical="center" wrapText="1"/>
      <protection locked="0"/>
    </xf>
    <xf numFmtId="0" fontId="28" fillId="117" borderId="49" xfId="0" applyFont="1" applyFill="1" applyBorder="1" applyAlignment="1" applyProtection="1">
      <alignment horizontal="left"/>
      <protection locked="0"/>
    </xf>
    <xf numFmtId="0" fontId="73" fillId="25" borderId="38" xfId="0" applyFont="1" applyFill="1" applyBorder="1" applyAlignment="1">
      <alignment horizontal="left" vertical="center"/>
    </xf>
    <xf numFmtId="0" fontId="73" fillId="25" borderId="23" xfId="0" applyFont="1" applyFill="1" applyBorder="1" applyAlignment="1">
      <alignment horizontal="left" vertical="center"/>
    </xf>
    <xf numFmtId="0" fontId="6" fillId="0" borderId="38" xfId="0" applyFont="1" applyBorder="1" applyAlignment="1"/>
    <xf numFmtId="0" fontId="6" fillId="0" borderId="23" xfId="0" applyFont="1" applyBorder="1" applyAlignment="1"/>
    <xf numFmtId="0" fontId="6" fillId="0" borderId="24" xfId="0" applyFont="1" applyBorder="1" applyAlignment="1"/>
    <xf numFmtId="0" fontId="0" fillId="0" borderId="23" xfId="0" applyBorder="1" applyAlignment="1"/>
    <xf numFmtId="0" fontId="0" fillId="0" borderId="24" xfId="0" applyBorder="1" applyAlignment="1"/>
    <xf numFmtId="0" fontId="6" fillId="0" borderId="38" xfId="0" applyFont="1" applyBorder="1" applyAlignment="1">
      <alignment horizontal="left"/>
    </xf>
    <xf numFmtId="0" fontId="0" fillId="0" borderId="36" xfId="0" applyBorder="1" applyAlignment="1">
      <alignment horizontal="left" vertical="top" wrapText="1"/>
    </xf>
    <xf numFmtId="0" fontId="0" fillId="0" borderId="73" xfId="0" applyBorder="1" applyAlignment="1">
      <alignment horizontal="left" vertical="top" wrapText="1"/>
    </xf>
    <xf numFmtId="0" fontId="0" fillId="0" borderId="88" xfId="0" applyBorder="1" applyAlignment="1">
      <alignment horizontal="left" vertical="top" wrapText="1"/>
    </xf>
    <xf numFmtId="0" fontId="0" fillId="0" borderId="55" xfId="0" applyBorder="1" applyAlignment="1">
      <alignment horizontal="left" vertical="top" wrapText="1"/>
    </xf>
    <xf numFmtId="0" fontId="0" fillId="0" borderId="0" xfId="0" applyAlignment="1">
      <alignment horizontal="left" vertical="top" wrapText="1"/>
    </xf>
    <xf numFmtId="0" fontId="0" fillId="0" borderId="89" xfId="0" applyBorder="1" applyAlignment="1">
      <alignment horizontal="left" vertical="top" wrapText="1"/>
    </xf>
    <xf numFmtId="0" fontId="0" fillId="0" borderId="68" xfId="0" applyBorder="1" applyAlignment="1">
      <alignment horizontal="left" vertical="top" wrapText="1"/>
    </xf>
    <xf numFmtId="0" fontId="0" fillId="0" borderId="84" xfId="0" applyBorder="1" applyAlignment="1">
      <alignment horizontal="left" vertical="top" wrapText="1"/>
    </xf>
    <xf numFmtId="0" fontId="0" fillId="0" borderId="90" xfId="0" applyBorder="1" applyAlignment="1">
      <alignment horizontal="left" vertical="top" wrapText="1"/>
    </xf>
    <xf numFmtId="0" fontId="0" fillId="0" borderId="23" xfId="0" applyBorder="1" applyAlignment="1">
      <alignment horizontal="left" vertical="center"/>
    </xf>
    <xf numFmtId="0" fontId="8" fillId="0" borderId="38" xfId="0" applyFont="1" applyBorder="1" applyAlignment="1">
      <alignment horizontal="left" vertical="top" wrapText="1"/>
    </xf>
    <xf numFmtId="0" fontId="8" fillId="0" borderId="23" xfId="0" applyFont="1" applyBorder="1" applyAlignment="1">
      <alignment horizontal="left" vertical="top" wrapText="1"/>
    </xf>
    <xf numFmtId="0" fontId="128" fillId="0" borderId="24" xfId="0" applyFont="1" applyBorder="1" applyAlignment="1">
      <alignment horizontal="left" vertical="top" wrapText="1"/>
    </xf>
    <xf numFmtId="0" fontId="6" fillId="0" borderId="38"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0" fillId="0" borderId="23" xfId="0" applyBorder="1" applyAlignment="1">
      <alignment vertical="center"/>
    </xf>
    <xf numFmtId="0" fontId="0" fillId="0" borderId="24" xfId="0" applyBorder="1" applyAlignment="1">
      <alignment vertical="center"/>
    </xf>
    <xf numFmtId="0" fontId="8" fillId="0" borderId="38" xfId="0" applyFont="1" applyBorder="1" applyAlignment="1">
      <alignment vertical="top" wrapText="1"/>
    </xf>
    <xf numFmtId="0" fontId="8" fillId="0" borderId="23" xfId="0" applyFont="1" applyBorder="1" applyAlignment="1">
      <alignment vertical="top"/>
    </xf>
    <xf numFmtId="0" fontId="8" fillId="0" borderId="24" xfId="0" applyFont="1" applyBorder="1" applyAlignment="1">
      <alignment vertical="top"/>
    </xf>
    <xf numFmtId="0" fontId="6" fillId="0" borderId="38" xfId="0" applyFont="1" applyBorder="1" applyAlignment="1">
      <alignment horizontal="left" vertical="top" wrapText="1"/>
    </xf>
    <xf numFmtId="0" fontId="6" fillId="0" borderId="23" xfId="0" applyFont="1" applyBorder="1" applyAlignment="1">
      <alignment horizontal="left" vertical="top"/>
    </xf>
    <xf numFmtId="0" fontId="6" fillId="0" borderId="24" xfId="0" applyFont="1" applyBorder="1" applyAlignment="1">
      <alignment horizontal="left" vertical="top"/>
    </xf>
    <xf numFmtId="0" fontId="65" fillId="3" borderId="38" xfId="0" applyFont="1" applyFill="1" applyBorder="1" applyAlignment="1"/>
    <xf numFmtId="0" fontId="68" fillId="0" borderId="36" xfId="1349" applyFont="1" applyBorder="1" applyAlignment="1" applyProtection="1">
      <alignment horizontal="left" vertical="top"/>
      <protection locked="0"/>
    </xf>
    <xf numFmtId="0" fontId="0" fillId="0" borderId="73"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0" borderId="84" xfId="0" applyBorder="1" applyAlignment="1" applyProtection="1">
      <alignment horizontal="left" vertical="top"/>
      <protection locked="0"/>
    </xf>
    <xf numFmtId="0" fontId="0" fillId="0" borderId="90" xfId="0" applyBorder="1" applyAlignment="1" applyProtection="1">
      <alignment horizontal="left" vertical="top"/>
      <protection locked="0"/>
    </xf>
    <xf numFmtId="0" fontId="6" fillId="0" borderId="23"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wrapText="1"/>
    </xf>
    <xf numFmtId="0" fontId="0" fillId="0" borderId="24" xfId="0" applyBorder="1" applyAlignment="1">
      <alignment wrapText="1"/>
    </xf>
    <xf numFmtId="0" fontId="0" fillId="0" borderId="3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cellXfs>
  <cellStyles count="2498">
    <cellStyle name="20% - Accent1 2" xfId="1" xr:uid="{00000000-0005-0000-0000-000000000000}"/>
    <cellStyle name="20% - Accent1 2 2" xfId="2" xr:uid="{00000000-0005-0000-0000-000001000000}"/>
    <cellStyle name="20% - Accent1 2 2 2" xfId="3" xr:uid="{00000000-0005-0000-0000-000002000000}"/>
    <cellStyle name="20% - Accent1 2 2 2 2" xfId="4" xr:uid="{00000000-0005-0000-0000-000003000000}"/>
    <cellStyle name="20% - Accent1 2 2 3"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3" xfId="10" xr:uid="{00000000-0005-0000-0000-000009000000}"/>
    <cellStyle name="20% - Accent1 4" xfId="11" xr:uid="{00000000-0005-0000-0000-00000A000000}"/>
    <cellStyle name="20% - Accent1 5" xfId="12" xr:uid="{00000000-0005-0000-0000-00000B000000}"/>
    <cellStyle name="20% - Accent2 2" xfId="13" xr:uid="{00000000-0005-0000-0000-00000C000000}"/>
    <cellStyle name="20% - Accent2 2 2" xfId="14" xr:uid="{00000000-0005-0000-0000-00000D000000}"/>
    <cellStyle name="20% - Accent2 2 2 2" xfId="15" xr:uid="{00000000-0005-0000-0000-00000E000000}"/>
    <cellStyle name="20% - Accent2 2 2 2 2" xfId="16" xr:uid="{00000000-0005-0000-0000-00000F000000}"/>
    <cellStyle name="20% - Accent2 2 2 3" xfId="17" xr:uid="{00000000-0005-0000-0000-000010000000}"/>
    <cellStyle name="20% - Accent2 2 3" xfId="18" xr:uid="{00000000-0005-0000-0000-000011000000}"/>
    <cellStyle name="20% - Accent2 2 3 2" xfId="19" xr:uid="{00000000-0005-0000-0000-000012000000}"/>
    <cellStyle name="20% - Accent2 2 4" xfId="20" xr:uid="{00000000-0005-0000-0000-000013000000}"/>
    <cellStyle name="20% - Accent2 2 5" xfId="21" xr:uid="{00000000-0005-0000-0000-000014000000}"/>
    <cellStyle name="20% - Accent2 3" xfId="22" xr:uid="{00000000-0005-0000-0000-000015000000}"/>
    <cellStyle name="20% - Accent2 4" xfId="23" xr:uid="{00000000-0005-0000-0000-000016000000}"/>
    <cellStyle name="20% - Accent2 5" xfId="24" xr:uid="{00000000-0005-0000-0000-000017000000}"/>
    <cellStyle name="20% - Accent3 2" xfId="25" xr:uid="{00000000-0005-0000-0000-000018000000}"/>
    <cellStyle name="20% - Accent3 2 2" xfId="26" xr:uid="{00000000-0005-0000-0000-000019000000}"/>
    <cellStyle name="20% - Accent3 2 2 2" xfId="27" xr:uid="{00000000-0005-0000-0000-00001A000000}"/>
    <cellStyle name="20% - Accent3 2 2 2 2" xfId="28" xr:uid="{00000000-0005-0000-0000-00001B000000}"/>
    <cellStyle name="20% - Accent3 2 2 3" xfId="29" xr:uid="{00000000-0005-0000-0000-00001C000000}"/>
    <cellStyle name="20% - Accent3 2 3" xfId="30" xr:uid="{00000000-0005-0000-0000-00001D000000}"/>
    <cellStyle name="20% - Accent3 2 3 2" xfId="31" xr:uid="{00000000-0005-0000-0000-00001E000000}"/>
    <cellStyle name="20% - Accent3 2 4" xfId="32" xr:uid="{00000000-0005-0000-0000-00001F000000}"/>
    <cellStyle name="20% - Accent3 2 5" xfId="33" xr:uid="{00000000-0005-0000-0000-000020000000}"/>
    <cellStyle name="20% - Accent3 3" xfId="34" xr:uid="{00000000-0005-0000-0000-000021000000}"/>
    <cellStyle name="20% - Accent3 4" xfId="35" xr:uid="{00000000-0005-0000-0000-000022000000}"/>
    <cellStyle name="20% - Accent3 5" xfId="36" xr:uid="{00000000-0005-0000-0000-000023000000}"/>
    <cellStyle name="20% - Accent4 2" xfId="37" xr:uid="{00000000-0005-0000-0000-000024000000}"/>
    <cellStyle name="20% - Accent4 2 2" xfId="38" xr:uid="{00000000-0005-0000-0000-000025000000}"/>
    <cellStyle name="20% - Accent4 2 2 2" xfId="39" xr:uid="{00000000-0005-0000-0000-000026000000}"/>
    <cellStyle name="20% - Accent4 2 2 2 2" xfId="40" xr:uid="{00000000-0005-0000-0000-000027000000}"/>
    <cellStyle name="20% - Accent4 2 2 3" xfId="41" xr:uid="{00000000-0005-0000-0000-000028000000}"/>
    <cellStyle name="20% - Accent4 2 3" xfId="42" xr:uid="{00000000-0005-0000-0000-000029000000}"/>
    <cellStyle name="20% - Accent4 2 3 2" xfId="43" xr:uid="{00000000-0005-0000-0000-00002A000000}"/>
    <cellStyle name="20% - Accent4 2 4" xfId="44" xr:uid="{00000000-0005-0000-0000-00002B000000}"/>
    <cellStyle name="20% - Accent4 2 5" xfId="45" xr:uid="{00000000-0005-0000-0000-00002C000000}"/>
    <cellStyle name="20% - Accent4 3" xfId="46" xr:uid="{00000000-0005-0000-0000-00002D000000}"/>
    <cellStyle name="20% - Accent4 4" xfId="47" xr:uid="{00000000-0005-0000-0000-00002E000000}"/>
    <cellStyle name="20% - Accent4 5" xfId="48" xr:uid="{00000000-0005-0000-0000-00002F000000}"/>
    <cellStyle name="20% - Accent5 2" xfId="49" xr:uid="{00000000-0005-0000-0000-000030000000}"/>
    <cellStyle name="20% - Accent5 2 2" xfId="50" xr:uid="{00000000-0005-0000-0000-000031000000}"/>
    <cellStyle name="20% - Accent5 2 2 2" xfId="51" xr:uid="{00000000-0005-0000-0000-000032000000}"/>
    <cellStyle name="20% - Accent5 2 2 2 2" xfId="52" xr:uid="{00000000-0005-0000-0000-000033000000}"/>
    <cellStyle name="20% - Accent5 2 2 3" xfId="53" xr:uid="{00000000-0005-0000-0000-000034000000}"/>
    <cellStyle name="20% - Accent5 2 3" xfId="54" xr:uid="{00000000-0005-0000-0000-000035000000}"/>
    <cellStyle name="20% - Accent5 2 3 2" xfId="55" xr:uid="{00000000-0005-0000-0000-000036000000}"/>
    <cellStyle name="20% - Accent5 2 4" xfId="56" xr:uid="{00000000-0005-0000-0000-000037000000}"/>
    <cellStyle name="20% - Accent5 2 5" xfId="57" xr:uid="{00000000-0005-0000-0000-000038000000}"/>
    <cellStyle name="20% - Accent5 3" xfId="58" xr:uid="{00000000-0005-0000-0000-000039000000}"/>
    <cellStyle name="20% - Accent5 4" xfId="59" xr:uid="{00000000-0005-0000-0000-00003A000000}"/>
    <cellStyle name="20% - Accent6 2" xfId="60" xr:uid="{00000000-0005-0000-0000-00003B000000}"/>
    <cellStyle name="20% - Accent6 2 2" xfId="61" xr:uid="{00000000-0005-0000-0000-00003C000000}"/>
    <cellStyle name="20% - Accent6 2 2 2" xfId="62" xr:uid="{00000000-0005-0000-0000-00003D000000}"/>
    <cellStyle name="20% - Accent6 2 2 2 2" xfId="63" xr:uid="{00000000-0005-0000-0000-00003E000000}"/>
    <cellStyle name="20% - Accent6 2 2 3" xfId="64" xr:uid="{00000000-0005-0000-0000-00003F000000}"/>
    <cellStyle name="20% - Accent6 2 3" xfId="65" xr:uid="{00000000-0005-0000-0000-000040000000}"/>
    <cellStyle name="20% - Accent6 2 3 2" xfId="66" xr:uid="{00000000-0005-0000-0000-000041000000}"/>
    <cellStyle name="20% - Accent6 2 4" xfId="67" xr:uid="{00000000-0005-0000-0000-000042000000}"/>
    <cellStyle name="20% - Accent6 2 5" xfId="68" xr:uid="{00000000-0005-0000-0000-000043000000}"/>
    <cellStyle name="20% - Accent6 3" xfId="69" xr:uid="{00000000-0005-0000-0000-000044000000}"/>
    <cellStyle name="20% - Accent6 4" xfId="70" xr:uid="{00000000-0005-0000-0000-000045000000}"/>
    <cellStyle name="40% - Accent1 2" xfId="71" xr:uid="{00000000-0005-0000-0000-000046000000}"/>
    <cellStyle name="40% - Accent1 2 2" xfId="72" xr:uid="{00000000-0005-0000-0000-000047000000}"/>
    <cellStyle name="40% - Accent1 2 2 2" xfId="73" xr:uid="{00000000-0005-0000-0000-000048000000}"/>
    <cellStyle name="40% - Accent1 2 2 2 2" xfId="74" xr:uid="{00000000-0005-0000-0000-000049000000}"/>
    <cellStyle name="40% - Accent1 2 2 3" xfId="75" xr:uid="{00000000-0005-0000-0000-00004A000000}"/>
    <cellStyle name="40% - Accent1 2 3" xfId="76" xr:uid="{00000000-0005-0000-0000-00004B000000}"/>
    <cellStyle name="40% - Accent1 2 3 2" xfId="77" xr:uid="{00000000-0005-0000-0000-00004C000000}"/>
    <cellStyle name="40% - Accent1 2 4" xfId="78" xr:uid="{00000000-0005-0000-0000-00004D000000}"/>
    <cellStyle name="40% - Accent1 2 5" xfId="79" xr:uid="{00000000-0005-0000-0000-00004E000000}"/>
    <cellStyle name="40% - Accent1 3" xfId="80" xr:uid="{00000000-0005-0000-0000-00004F000000}"/>
    <cellStyle name="40% - Accent1 4" xfId="81" xr:uid="{00000000-0005-0000-0000-000050000000}"/>
    <cellStyle name="40% - Accent1 5" xfId="82" xr:uid="{00000000-0005-0000-0000-000051000000}"/>
    <cellStyle name="40% - Accent2 2" xfId="83" xr:uid="{00000000-0005-0000-0000-000052000000}"/>
    <cellStyle name="40% - Accent2 2 2" xfId="84" xr:uid="{00000000-0005-0000-0000-000053000000}"/>
    <cellStyle name="40% - Accent2 2 2 2" xfId="85" xr:uid="{00000000-0005-0000-0000-000054000000}"/>
    <cellStyle name="40% - Accent2 2 2 2 2" xfId="86" xr:uid="{00000000-0005-0000-0000-000055000000}"/>
    <cellStyle name="40% - Accent2 2 2 3" xfId="87" xr:uid="{00000000-0005-0000-0000-000056000000}"/>
    <cellStyle name="40% - Accent2 2 3" xfId="88" xr:uid="{00000000-0005-0000-0000-000057000000}"/>
    <cellStyle name="40% - Accent2 2 3 2" xfId="89" xr:uid="{00000000-0005-0000-0000-000058000000}"/>
    <cellStyle name="40% - Accent2 2 4" xfId="90" xr:uid="{00000000-0005-0000-0000-000059000000}"/>
    <cellStyle name="40% - Accent2 2 5" xfId="91" xr:uid="{00000000-0005-0000-0000-00005A000000}"/>
    <cellStyle name="40% - Accent2 3" xfId="92" xr:uid="{00000000-0005-0000-0000-00005B000000}"/>
    <cellStyle name="40% - Accent2 4" xfId="93" xr:uid="{00000000-0005-0000-0000-00005C000000}"/>
    <cellStyle name="40% - Accent3 2" xfId="94" xr:uid="{00000000-0005-0000-0000-00005D000000}"/>
    <cellStyle name="40% - Accent3 2 2" xfId="95" xr:uid="{00000000-0005-0000-0000-00005E000000}"/>
    <cellStyle name="40% - Accent3 2 2 2" xfId="96" xr:uid="{00000000-0005-0000-0000-00005F000000}"/>
    <cellStyle name="40% - Accent3 2 2 2 2" xfId="97" xr:uid="{00000000-0005-0000-0000-000060000000}"/>
    <cellStyle name="40% - Accent3 2 2 3" xfId="98" xr:uid="{00000000-0005-0000-0000-000061000000}"/>
    <cellStyle name="40% - Accent3 2 3" xfId="99" xr:uid="{00000000-0005-0000-0000-000062000000}"/>
    <cellStyle name="40% - Accent3 2 3 2" xfId="100" xr:uid="{00000000-0005-0000-0000-000063000000}"/>
    <cellStyle name="40% - Accent3 2 4" xfId="101" xr:uid="{00000000-0005-0000-0000-000064000000}"/>
    <cellStyle name="40% - Accent3 2 5" xfId="102" xr:uid="{00000000-0005-0000-0000-000065000000}"/>
    <cellStyle name="40% - Accent3 3" xfId="103" xr:uid="{00000000-0005-0000-0000-000066000000}"/>
    <cellStyle name="40% - Accent3 4" xfId="104" xr:uid="{00000000-0005-0000-0000-000067000000}"/>
    <cellStyle name="40% - Accent3 5" xfId="105" xr:uid="{00000000-0005-0000-0000-000068000000}"/>
    <cellStyle name="40% - Accent4 2" xfId="106" xr:uid="{00000000-0005-0000-0000-000069000000}"/>
    <cellStyle name="40% - Accent4 2 2" xfId="107" xr:uid="{00000000-0005-0000-0000-00006A000000}"/>
    <cellStyle name="40% - Accent4 2 2 2" xfId="108" xr:uid="{00000000-0005-0000-0000-00006B000000}"/>
    <cellStyle name="40% - Accent4 2 2 2 2" xfId="109" xr:uid="{00000000-0005-0000-0000-00006C000000}"/>
    <cellStyle name="40% - Accent4 2 2 3" xfId="110" xr:uid="{00000000-0005-0000-0000-00006D000000}"/>
    <cellStyle name="40% - Accent4 2 3" xfId="111" xr:uid="{00000000-0005-0000-0000-00006E000000}"/>
    <cellStyle name="40% - Accent4 2 3 2" xfId="112" xr:uid="{00000000-0005-0000-0000-00006F000000}"/>
    <cellStyle name="40% - Accent4 2 4" xfId="113" xr:uid="{00000000-0005-0000-0000-000070000000}"/>
    <cellStyle name="40% - Accent4 2 5" xfId="114" xr:uid="{00000000-0005-0000-0000-000071000000}"/>
    <cellStyle name="40% - Accent4 3" xfId="115" xr:uid="{00000000-0005-0000-0000-000072000000}"/>
    <cellStyle name="40% - Accent4 4" xfId="116" xr:uid="{00000000-0005-0000-0000-000073000000}"/>
    <cellStyle name="40% - Accent4 5" xfId="117" xr:uid="{00000000-0005-0000-0000-000074000000}"/>
    <cellStyle name="40% - Accent5 2" xfId="118" xr:uid="{00000000-0005-0000-0000-000075000000}"/>
    <cellStyle name="40% - Accent5 2 2" xfId="119" xr:uid="{00000000-0005-0000-0000-000076000000}"/>
    <cellStyle name="40% - Accent5 2 2 2" xfId="120" xr:uid="{00000000-0005-0000-0000-000077000000}"/>
    <cellStyle name="40% - Accent5 2 2 2 2" xfId="121" xr:uid="{00000000-0005-0000-0000-000078000000}"/>
    <cellStyle name="40% - Accent5 2 2 3" xfId="122" xr:uid="{00000000-0005-0000-0000-000079000000}"/>
    <cellStyle name="40% - Accent5 2 3" xfId="123" xr:uid="{00000000-0005-0000-0000-00007A000000}"/>
    <cellStyle name="40% - Accent5 2 3 2" xfId="124" xr:uid="{00000000-0005-0000-0000-00007B000000}"/>
    <cellStyle name="40% - Accent5 2 4" xfId="125" xr:uid="{00000000-0005-0000-0000-00007C000000}"/>
    <cellStyle name="40% - Accent5 2 5" xfId="126" xr:uid="{00000000-0005-0000-0000-00007D000000}"/>
    <cellStyle name="40% - Accent5 3" xfId="127" xr:uid="{00000000-0005-0000-0000-00007E000000}"/>
    <cellStyle name="40% - Accent5 4" xfId="128" xr:uid="{00000000-0005-0000-0000-00007F000000}"/>
    <cellStyle name="40% - Accent6 2" xfId="129" xr:uid="{00000000-0005-0000-0000-000080000000}"/>
    <cellStyle name="40% - Accent6 2 2" xfId="130" xr:uid="{00000000-0005-0000-0000-000081000000}"/>
    <cellStyle name="40% - Accent6 2 2 2" xfId="131" xr:uid="{00000000-0005-0000-0000-000082000000}"/>
    <cellStyle name="40% - Accent6 2 2 2 2" xfId="132" xr:uid="{00000000-0005-0000-0000-000083000000}"/>
    <cellStyle name="40% - Accent6 2 2 3" xfId="133" xr:uid="{00000000-0005-0000-0000-000084000000}"/>
    <cellStyle name="40% - Accent6 2 3" xfId="134" xr:uid="{00000000-0005-0000-0000-000085000000}"/>
    <cellStyle name="40% - Accent6 2 3 2" xfId="135" xr:uid="{00000000-0005-0000-0000-000086000000}"/>
    <cellStyle name="40% - Accent6 2 4" xfId="136" xr:uid="{00000000-0005-0000-0000-000087000000}"/>
    <cellStyle name="40% - Accent6 2 5" xfId="137" xr:uid="{00000000-0005-0000-0000-000088000000}"/>
    <cellStyle name="40% - Accent6 3" xfId="138" xr:uid="{00000000-0005-0000-0000-000089000000}"/>
    <cellStyle name="40% - Accent6 4" xfId="139" xr:uid="{00000000-0005-0000-0000-00008A000000}"/>
    <cellStyle name="40% - Accent6 5" xfId="140" xr:uid="{00000000-0005-0000-0000-00008B000000}"/>
    <cellStyle name="60% - Accent1 2" xfId="141" xr:uid="{00000000-0005-0000-0000-00008C000000}"/>
    <cellStyle name="60% - Accent1 2 2" xfId="142" xr:uid="{00000000-0005-0000-0000-00008D000000}"/>
    <cellStyle name="60% - Accent1 3" xfId="143" xr:uid="{00000000-0005-0000-0000-00008E000000}"/>
    <cellStyle name="60% - Accent1 4" xfId="144" xr:uid="{00000000-0005-0000-0000-00008F000000}"/>
    <cellStyle name="60% - Accent1 5" xfId="145" xr:uid="{00000000-0005-0000-0000-000090000000}"/>
    <cellStyle name="60% - Accent2 2" xfId="146" xr:uid="{00000000-0005-0000-0000-000091000000}"/>
    <cellStyle name="60% - Accent2 2 2" xfId="147" xr:uid="{00000000-0005-0000-0000-000092000000}"/>
    <cellStyle name="60% - Accent2 3" xfId="148" xr:uid="{00000000-0005-0000-0000-000093000000}"/>
    <cellStyle name="60% - Accent2 4" xfId="149" xr:uid="{00000000-0005-0000-0000-000094000000}"/>
    <cellStyle name="60% - Accent3 2" xfId="150" xr:uid="{00000000-0005-0000-0000-000095000000}"/>
    <cellStyle name="60% - Accent3 2 2" xfId="151" xr:uid="{00000000-0005-0000-0000-000096000000}"/>
    <cellStyle name="60% - Accent3 3" xfId="152" xr:uid="{00000000-0005-0000-0000-000097000000}"/>
    <cellStyle name="60% - Accent3 4" xfId="153" xr:uid="{00000000-0005-0000-0000-000098000000}"/>
    <cellStyle name="60% - Accent3 5" xfId="154" xr:uid="{00000000-0005-0000-0000-000099000000}"/>
    <cellStyle name="60% - Accent4 2" xfId="155" xr:uid="{00000000-0005-0000-0000-00009A000000}"/>
    <cellStyle name="60% - Accent4 2 2" xfId="156" xr:uid="{00000000-0005-0000-0000-00009B000000}"/>
    <cellStyle name="60% - Accent4 3" xfId="157" xr:uid="{00000000-0005-0000-0000-00009C000000}"/>
    <cellStyle name="60% - Accent4 4" xfId="158" xr:uid="{00000000-0005-0000-0000-00009D000000}"/>
    <cellStyle name="60% - Accent4 5" xfId="159" xr:uid="{00000000-0005-0000-0000-00009E000000}"/>
    <cellStyle name="60% - Accent5 2" xfId="160" xr:uid="{00000000-0005-0000-0000-00009F000000}"/>
    <cellStyle name="60% - Accent5 2 2" xfId="161" xr:uid="{00000000-0005-0000-0000-0000A0000000}"/>
    <cellStyle name="60% - Accent5 3" xfId="162" xr:uid="{00000000-0005-0000-0000-0000A1000000}"/>
    <cellStyle name="60% - Accent5 4" xfId="163" xr:uid="{00000000-0005-0000-0000-0000A2000000}"/>
    <cellStyle name="60% - Accent6 2" xfId="164" xr:uid="{00000000-0005-0000-0000-0000A3000000}"/>
    <cellStyle name="60% - Accent6 2 2" xfId="165" xr:uid="{00000000-0005-0000-0000-0000A4000000}"/>
    <cellStyle name="60% - Accent6 3" xfId="166" xr:uid="{00000000-0005-0000-0000-0000A5000000}"/>
    <cellStyle name="60% - Accent6 4" xfId="167" xr:uid="{00000000-0005-0000-0000-0000A6000000}"/>
    <cellStyle name="60% - Accent6 5" xfId="168" xr:uid="{00000000-0005-0000-0000-0000A7000000}"/>
    <cellStyle name="Accent1 2" xfId="169" xr:uid="{00000000-0005-0000-0000-0000A8000000}"/>
    <cellStyle name="Accent1 2 2" xfId="170" xr:uid="{00000000-0005-0000-0000-0000A9000000}"/>
    <cellStyle name="Accent1 3" xfId="171" xr:uid="{00000000-0005-0000-0000-0000AA000000}"/>
    <cellStyle name="Accent1 4" xfId="172" xr:uid="{00000000-0005-0000-0000-0000AB000000}"/>
    <cellStyle name="Accent2 2" xfId="173" xr:uid="{00000000-0005-0000-0000-0000AC000000}"/>
    <cellStyle name="Accent2 2 2" xfId="174" xr:uid="{00000000-0005-0000-0000-0000AD000000}"/>
    <cellStyle name="Accent2 3" xfId="175" xr:uid="{00000000-0005-0000-0000-0000AE000000}"/>
    <cellStyle name="Accent3 2" xfId="176" xr:uid="{00000000-0005-0000-0000-0000AF000000}"/>
    <cellStyle name="Accent3 2 2" xfId="177" xr:uid="{00000000-0005-0000-0000-0000B0000000}"/>
    <cellStyle name="Accent3 3" xfId="178" xr:uid="{00000000-0005-0000-0000-0000B1000000}"/>
    <cellStyle name="Accent4 2" xfId="179" xr:uid="{00000000-0005-0000-0000-0000B2000000}"/>
    <cellStyle name="Accent4 2 2" xfId="180" xr:uid="{00000000-0005-0000-0000-0000B3000000}"/>
    <cellStyle name="Accent4 3" xfId="181" xr:uid="{00000000-0005-0000-0000-0000B4000000}"/>
    <cellStyle name="Accent4 4" xfId="182" xr:uid="{00000000-0005-0000-0000-0000B5000000}"/>
    <cellStyle name="Accent5 2" xfId="183" xr:uid="{00000000-0005-0000-0000-0000B6000000}"/>
    <cellStyle name="Accent5 2 2" xfId="184" xr:uid="{00000000-0005-0000-0000-0000B7000000}"/>
    <cellStyle name="Accent5 3" xfId="185" xr:uid="{00000000-0005-0000-0000-0000B8000000}"/>
    <cellStyle name="Accent6 2" xfId="186" xr:uid="{00000000-0005-0000-0000-0000B9000000}"/>
    <cellStyle name="Accent6 2 2" xfId="187" xr:uid="{00000000-0005-0000-0000-0000BA000000}"/>
    <cellStyle name="Accent6 3" xfId="188" xr:uid="{00000000-0005-0000-0000-0000BB000000}"/>
    <cellStyle name="Bad 2" xfId="189" xr:uid="{00000000-0005-0000-0000-0000BC000000}"/>
    <cellStyle name="Bad 2 2" xfId="190" xr:uid="{00000000-0005-0000-0000-0000BD000000}"/>
    <cellStyle name="Bad 3" xfId="191" xr:uid="{00000000-0005-0000-0000-0000BE000000}"/>
    <cellStyle name="Bad 4" xfId="192" xr:uid="{00000000-0005-0000-0000-0000BF000000}"/>
    <cellStyle name="Bad 5" xfId="193" xr:uid="{00000000-0005-0000-0000-0000C0000000}"/>
    <cellStyle name="blank" xfId="194" xr:uid="{00000000-0005-0000-0000-0000C1000000}"/>
    <cellStyle name="blank 2" xfId="195" xr:uid="{00000000-0005-0000-0000-0000C2000000}"/>
    <cellStyle name="blank 3" xfId="196" xr:uid="{00000000-0005-0000-0000-0000C3000000}"/>
    <cellStyle name="Calculation 2" xfId="197" xr:uid="{00000000-0005-0000-0000-0000C4000000}"/>
    <cellStyle name="Calculation 2 2" xfId="198" xr:uid="{00000000-0005-0000-0000-0000C5000000}"/>
    <cellStyle name="Calculation 3" xfId="199" xr:uid="{00000000-0005-0000-0000-0000C6000000}"/>
    <cellStyle name="Calculation 3 2" xfId="200" xr:uid="{00000000-0005-0000-0000-0000C7000000}"/>
    <cellStyle name="Calculation 3 2 2" xfId="201" xr:uid="{00000000-0005-0000-0000-0000C8000000}"/>
    <cellStyle name="Calculation 3 2 2 2" xfId="202" xr:uid="{00000000-0005-0000-0000-0000C9000000}"/>
    <cellStyle name="Calculation 3 2 3" xfId="203" xr:uid="{00000000-0005-0000-0000-0000CA000000}"/>
    <cellStyle name="Calculation 3 3" xfId="204" xr:uid="{00000000-0005-0000-0000-0000CB000000}"/>
    <cellStyle name="Calculation 3 3 2" xfId="205" xr:uid="{00000000-0005-0000-0000-0000CC000000}"/>
    <cellStyle name="Calculation 3 3 2 2" xfId="206" xr:uid="{00000000-0005-0000-0000-0000CD000000}"/>
    <cellStyle name="Calculation 3 3 3" xfId="207" xr:uid="{00000000-0005-0000-0000-0000CE000000}"/>
    <cellStyle name="Calculation 3 4" xfId="208" xr:uid="{00000000-0005-0000-0000-0000CF000000}"/>
    <cellStyle name="Calculation 3 4 2" xfId="209" xr:uid="{00000000-0005-0000-0000-0000D0000000}"/>
    <cellStyle name="Calculation 3 4 2 2" xfId="210" xr:uid="{00000000-0005-0000-0000-0000D1000000}"/>
    <cellStyle name="Calculation 3 4 3" xfId="211" xr:uid="{00000000-0005-0000-0000-0000D2000000}"/>
    <cellStyle name="Calculation 3 5" xfId="212" xr:uid="{00000000-0005-0000-0000-0000D3000000}"/>
    <cellStyle name="Calculation 3 5 2" xfId="213" xr:uid="{00000000-0005-0000-0000-0000D4000000}"/>
    <cellStyle name="Calculation 3 5 3" xfId="214" xr:uid="{00000000-0005-0000-0000-0000D5000000}"/>
    <cellStyle name="Calculation 3 6" xfId="215" xr:uid="{00000000-0005-0000-0000-0000D6000000}"/>
    <cellStyle name="Calculation 4" xfId="216" xr:uid="{00000000-0005-0000-0000-0000D7000000}"/>
    <cellStyle name="Calculation 5" xfId="217" xr:uid="{00000000-0005-0000-0000-0000D8000000}"/>
    <cellStyle name="Check Cell 2" xfId="218" xr:uid="{00000000-0005-0000-0000-0000D9000000}"/>
    <cellStyle name="Check Cell 2 2" xfId="219" xr:uid="{00000000-0005-0000-0000-0000DA000000}"/>
    <cellStyle name="Check Cell 3" xfId="220" xr:uid="{00000000-0005-0000-0000-0000DB000000}"/>
    <cellStyle name="Check Cell 4" xfId="221" xr:uid="{00000000-0005-0000-0000-0000DC000000}"/>
    <cellStyle name="CodeHeading" xfId="222" xr:uid="{00000000-0005-0000-0000-0000DD000000}"/>
    <cellStyle name="Col_Top_Wrap" xfId="223" xr:uid="{00000000-0005-0000-0000-0000DE000000}"/>
    <cellStyle name="Comma [0] 2" xfId="224" xr:uid="{00000000-0005-0000-0000-0000DF000000}"/>
    <cellStyle name="Comma [0] 2 2" xfId="225" xr:uid="{00000000-0005-0000-0000-0000E0000000}"/>
    <cellStyle name="Comma [0] 3" xfId="226" xr:uid="{00000000-0005-0000-0000-0000E1000000}"/>
    <cellStyle name="Comma [0] 3 2" xfId="227" xr:uid="{00000000-0005-0000-0000-0000E2000000}"/>
    <cellStyle name="Comma [0] 4" xfId="228" xr:uid="{00000000-0005-0000-0000-0000E3000000}"/>
    <cellStyle name="Comma [0] 5" xfId="229" xr:uid="{00000000-0005-0000-0000-0000E4000000}"/>
    <cellStyle name="Comma 10" xfId="230" xr:uid="{00000000-0005-0000-0000-0000E5000000}"/>
    <cellStyle name="Comma 10 2" xfId="231" xr:uid="{00000000-0005-0000-0000-0000E6000000}"/>
    <cellStyle name="Comma 10 2 2" xfId="232" xr:uid="{00000000-0005-0000-0000-0000E7000000}"/>
    <cellStyle name="Comma 10 2 2 2" xfId="233" xr:uid="{00000000-0005-0000-0000-0000E8000000}"/>
    <cellStyle name="Comma 10 2 2 2 2" xfId="234" xr:uid="{00000000-0005-0000-0000-0000E9000000}"/>
    <cellStyle name="Comma 10 2 2 2 2 2" xfId="235" xr:uid="{00000000-0005-0000-0000-0000EA000000}"/>
    <cellStyle name="Comma 10 2 2 2 3" xfId="236" xr:uid="{00000000-0005-0000-0000-0000EB000000}"/>
    <cellStyle name="Comma 10 2 2 3" xfId="237" xr:uid="{00000000-0005-0000-0000-0000EC000000}"/>
    <cellStyle name="Comma 10 2 2 3 2" xfId="238" xr:uid="{00000000-0005-0000-0000-0000ED000000}"/>
    <cellStyle name="Comma 10 2 2 4" xfId="239" xr:uid="{00000000-0005-0000-0000-0000EE000000}"/>
    <cellStyle name="Comma 10 2 3" xfId="240" xr:uid="{00000000-0005-0000-0000-0000EF000000}"/>
    <cellStyle name="Comma 10 2 3 2" xfId="241" xr:uid="{00000000-0005-0000-0000-0000F0000000}"/>
    <cellStyle name="Comma 10 2 3 2 2" xfId="242" xr:uid="{00000000-0005-0000-0000-0000F1000000}"/>
    <cellStyle name="Comma 10 2 3 2 2 2" xfId="243" xr:uid="{00000000-0005-0000-0000-0000F2000000}"/>
    <cellStyle name="Comma 10 2 3 2 3" xfId="244" xr:uid="{00000000-0005-0000-0000-0000F3000000}"/>
    <cellStyle name="Comma 10 2 3 3" xfId="245" xr:uid="{00000000-0005-0000-0000-0000F4000000}"/>
    <cellStyle name="Comma 10 2 3 3 2" xfId="246" xr:uid="{00000000-0005-0000-0000-0000F5000000}"/>
    <cellStyle name="Comma 10 2 3 4" xfId="247" xr:uid="{00000000-0005-0000-0000-0000F6000000}"/>
    <cellStyle name="Comma 10 2 4" xfId="248" xr:uid="{00000000-0005-0000-0000-0000F7000000}"/>
    <cellStyle name="Comma 10 2 4 2" xfId="249" xr:uid="{00000000-0005-0000-0000-0000F8000000}"/>
    <cellStyle name="Comma 10 2 4 2 2" xfId="250" xr:uid="{00000000-0005-0000-0000-0000F9000000}"/>
    <cellStyle name="Comma 10 2 4 3" xfId="251" xr:uid="{00000000-0005-0000-0000-0000FA000000}"/>
    <cellStyle name="Comma 10 2 5" xfId="252" xr:uid="{00000000-0005-0000-0000-0000FB000000}"/>
    <cellStyle name="Comma 10 2 5 2" xfId="253" xr:uid="{00000000-0005-0000-0000-0000FC000000}"/>
    <cellStyle name="Comma 10 2 6" xfId="254" xr:uid="{00000000-0005-0000-0000-0000FD000000}"/>
    <cellStyle name="Comma 10 3" xfId="255" xr:uid="{00000000-0005-0000-0000-0000FE000000}"/>
    <cellStyle name="Comma 10 3 2" xfId="256" xr:uid="{00000000-0005-0000-0000-0000FF000000}"/>
    <cellStyle name="Comma 10 3 2 2" xfId="257" xr:uid="{00000000-0005-0000-0000-000000010000}"/>
    <cellStyle name="Comma 10 3 2 2 2" xfId="258" xr:uid="{00000000-0005-0000-0000-000001010000}"/>
    <cellStyle name="Comma 10 3 2 2 2 2" xfId="259" xr:uid="{00000000-0005-0000-0000-000002010000}"/>
    <cellStyle name="Comma 10 3 2 2 3" xfId="260" xr:uid="{00000000-0005-0000-0000-000003010000}"/>
    <cellStyle name="Comma 10 3 2 3" xfId="261" xr:uid="{00000000-0005-0000-0000-000004010000}"/>
    <cellStyle name="Comma 10 3 2 3 2" xfId="262" xr:uid="{00000000-0005-0000-0000-000005010000}"/>
    <cellStyle name="Comma 10 3 2 4" xfId="263" xr:uid="{00000000-0005-0000-0000-000006010000}"/>
    <cellStyle name="Comma 10 3 3" xfId="264" xr:uid="{00000000-0005-0000-0000-000007010000}"/>
    <cellStyle name="Comma 10 3 3 2" xfId="265" xr:uid="{00000000-0005-0000-0000-000008010000}"/>
    <cellStyle name="Comma 10 3 3 2 2" xfId="266" xr:uid="{00000000-0005-0000-0000-000009010000}"/>
    <cellStyle name="Comma 10 3 3 2 2 2" xfId="267" xr:uid="{00000000-0005-0000-0000-00000A010000}"/>
    <cellStyle name="Comma 10 3 3 2 3" xfId="268" xr:uid="{00000000-0005-0000-0000-00000B010000}"/>
    <cellStyle name="Comma 10 3 3 3" xfId="269" xr:uid="{00000000-0005-0000-0000-00000C010000}"/>
    <cellStyle name="Comma 10 3 3 3 2" xfId="270" xr:uid="{00000000-0005-0000-0000-00000D010000}"/>
    <cellStyle name="Comma 10 3 3 4" xfId="271" xr:uid="{00000000-0005-0000-0000-00000E010000}"/>
    <cellStyle name="Comma 10 3 4" xfId="272" xr:uid="{00000000-0005-0000-0000-00000F010000}"/>
    <cellStyle name="Comma 10 3 4 2" xfId="273" xr:uid="{00000000-0005-0000-0000-000010010000}"/>
    <cellStyle name="Comma 10 3 4 2 2" xfId="274" xr:uid="{00000000-0005-0000-0000-000011010000}"/>
    <cellStyle name="Comma 10 3 4 3" xfId="275" xr:uid="{00000000-0005-0000-0000-000012010000}"/>
    <cellStyle name="Comma 10 3 5" xfId="276" xr:uid="{00000000-0005-0000-0000-000013010000}"/>
    <cellStyle name="Comma 10 3 5 2" xfId="277" xr:uid="{00000000-0005-0000-0000-000014010000}"/>
    <cellStyle name="Comma 10 3 6" xfId="278" xr:uid="{00000000-0005-0000-0000-000015010000}"/>
    <cellStyle name="Comma 10 4" xfId="279" xr:uid="{00000000-0005-0000-0000-000016010000}"/>
    <cellStyle name="Comma 10 4 2" xfId="280" xr:uid="{00000000-0005-0000-0000-000017010000}"/>
    <cellStyle name="Comma 10 4 2 2" xfId="281" xr:uid="{00000000-0005-0000-0000-000018010000}"/>
    <cellStyle name="Comma 10 4 2 2 2" xfId="282" xr:uid="{00000000-0005-0000-0000-000019010000}"/>
    <cellStyle name="Comma 10 4 2 2 2 2" xfId="283" xr:uid="{00000000-0005-0000-0000-00001A010000}"/>
    <cellStyle name="Comma 10 4 2 2 3" xfId="284" xr:uid="{00000000-0005-0000-0000-00001B010000}"/>
    <cellStyle name="Comma 10 4 2 3" xfId="285" xr:uid="{00000000-0005-0000-0000-00001C010000}"/>
    <cellStyle name="Comma 10 4 2 3 2" xfId="286" xr:uid="{00000000-0005-0000-0000-00001D010000}"/>
    <cellStyle name="Comma 10 4 2 4" xfId="287" xr:uid="{00000000-0005-0000-0000-00001E010000}"/>
    <cellStyle name="Comma 10 4 3" xfId="288" xr:uid="{00000000-0005-0000-0000-00001F010000}"/>
    <cellStyle name="Comma 10 4 3 2" xfId="289" xr:uid="{00000000-0005-0000-0000-000020010000}"/>
    <cellStyle name="Comma 10 4 3 2 2" xfId="290" xr:uid="{00000000-0005-0000-0000-000021010000}"/>
    <cellStyle name="Comma 10 4 3 2 2 2" xfId="291" xr:uid="{00000000-0005-0000-0000-000022010000}"/>
    <cellStyle name="Comma 10 4 3 2 3" xfId="292" xr:uid="{00000000-0005-0000-0000-000023010000}"/>
    <cellStyle name="Comma 10 4 3 3" xfId="293" xr:uid="{00000000-0005-0000-0000-000024010000}"/>
    <cellStyle name="Comma 10 4 3 3 2" xfId="294" xr:uid="{00000000-0005-0000-0000-000025010000}"/>
    <cellStyle name="Comma 10 4 3 4" xfId="295" xr:uid="{00000000-0005-0000-0000-000026010000}"/>
    <cellStyle name="Comma 10 4 4" xfId="296" xr:uid="{00000000-0005-0000-0000-000027010000}"/>
    <cellStyle name="Comma 10 4 4 2" xfId="297" xr:uid="{00000000-0005-0000-0000-000028010000}"/>
    <cellStyle name="Comma 10 4 4 2 2" xfId="298" xr:uid="{00000000-0005-0000-0000-000029010000}"/>
    <cellStyle name="Comma 10 4 4 3" xfId="299" xr:uid="{00000000-0005-0000-0000-00002A010000}"/>
    <cellStyle name="Comma 10 4 5" xfId="300" xr:uid="{00000000-0005-0000-0000-00002B010000}"/>
    <cellStyle name="Comma 10 4 5 2" xfId="301" xr:uid="{00000000-0005-0000-0000-00002C010000}"/>
    <cellStyle name="Comma 10 4 6" xfId="302" xr:uid="{00000000-0005-0000-0000-00002D010000}"/>
    <cellStyle name="Comma 10 5" xfId="303" xr:uid="{00000000-0005-0000-0000-00002E010000}"/>
    <cellStyle name="Comma 10 5 2" xfId="304" xr:uid="{00000000-0005-0000-0000-00002F010000}"/>
    <cellStyle name="Comma 10 5 2 2" xfId="305" xr:uid="{00000000-0005-0000-0000-000030010000}"/>
    <cellStyle name="Comma 10 5 2 2 2" xfId="306" xr:uid="{00000000-0005-0000-0000-000031010000}"/>
    <cellStyle name="Comma 10 5 2 3" xfId="307" xr:uid="{00000000-0005-0000-0000-000032010000}"/>
    <cellStyle name="Comma 10 5 3" xfId="308" xr:uid="{00000000-0005-0000-0000-000033010000}"/>
    <cellStyle name="Comma 10 5 3 2" xfId="309" xr:uid="{00000000-0005-0000-0000-000034010000}"/>
    <cellStyle name="Comma 10 5 4" xfId="310" xr:uid="{00000000-0005-0000-0000-000035010000}"/>
    <cellStyle name="Comma 10 6" xfId="311" xr:uid="{00000000-0005-0000-0000-000036010000}"/>
    <cellStyle name="Comma 10 6 2" xfId="312" xr:uid="{00000000-0005-0000-0000-000037010000}"/>
    <cellStyle name="Comma 10 6 2 2" xfId="313" xr:uid="{00000000-0005-0000-0000-000038010000}"/>
    <cellStyle name="Comma 10 6 2 2 2" xfId="314" xr:uid="{00000000-0005-0000-0000-000039010000}"/>
    <cellStyle name="Comma 10 6 2 3" xfId="315" xr:uid="{00000000-0005-0000-0000-00003A010000}"/>
    <cellStyle name="Comma 10 6 3" xfId="316" xr:uid="{00000000-0005-0000-0000-00003B010000}"/>
    <cellStyle name="Comma 10 6 3 2" xfId="317" xr:uid="{00000000-0005-0000-0000-00003C010000}"/>
    <cellStyle name="Comma 10 6 4" xfId="318" xr:uid="{00000000-0005-0000-0000-00003D010000}"/>
    <cellStyle name="Comma 10 7" xfId="319" xr:uid="{00000000-0005-0000-0000-00003E010000}"/>
    <cellStyle name="Comma 10 7 2" xfId="320" xr:uid="{00000000-0005-0000-0000-00003F010000}"/>
    <cellStyle name="Comma 10 7 2 2" xfId="321" xr:uid="{00000000-0005-0000-0000-000040010000}"/>
    <cellStyle name="Comma 10 7 3" xfId="322" xr:uid="{00000000-0005-0000-0000-000041010000}"/>
    <cellStyle name="Comma 10 8" xfId="323" xr:uid="{00000000-0005-0000-0000-000042010000}"/>
    <cellStyle name="Comma 10 8 2" xfId="324" xr:uid="{00000000-0005-0000-0000-000043010000}"/>
    <cellStyle name="Comma 10 9" xfId="325" xr:uid="{00000000-0005-0000-0000-000044010000}"/>
    <cellStyle name="Comma 100" xfId="326" xr:uid="{00000000-0005-0000-0000-000045010000}"/>
    <cellStyle name="Comma 101" xfId="327" xr:uid="{00000000-0005-0000-0000-000046010000}"/>
    <cellStyle name="Comma 102" xfId="328" xr:uid="{00000000-0005-0000-0000-000047010000}"/>
    <cellStyle name="Comma 103" xfId="329" xr:uid="{00000000-0005-0000-0000-000048010000}"/>
    <cellStyle name="Comma 104" xfId="330" xr:uid="{00000000-0005-0000-0000-000049010000}"/>
    <cellStyle name="Comma 105" xfId="331" xr:uid="{00000000-0005-0000-0000-00004A010000}"/>
    <cellStyle name="Comma 106" xfId="332" xr:uid="{00000000-0005-0000-0000-00004B010000}"/>
    <cellStyle name="Comma 107" xfId="333" xr:uid="{00000000-0005-0000-0000-00004C010000}"/>
    <cellStyle name="Comma 108" xfId="334" xr:uid="{00000000-0005-0000-0000-00004D010000}"/>
    <cellStyle name="Comma 109" xfId="335" xr:uid="{00000000-0005-0000-0000-00004E010000}"/>
    <cellStyle name="Comma 11" xfId="336" xr:uid="{00000000-0005-0000-0000-00004F010000}"/>
    <cellStyle name="Comma 110" xfId="337" xr:uid="{00000000-0005-0000-0000-000050010000}"/>
    <cellStyle name="Comma 111" xfId="338" xr:uid="{00000000-0005-0000-0000-000051010000}"/>
    <cellStyle name="Comma 12" xfId="339" xr:uid="{00000000-0005-0000-0000-000052010000}"/>
    <cellStyle name="Comma 12 2" xfId="340" xr:uid="{00000000-0005-0000-0000-000053010000}"/>
    <cellStyle name="Comma 13" xfId="341" xr:uid="{00000000-0005-0000-0000-000054010000}"/>
    <cellStyle name="Comma 13 2" xfId="342" xr:uid="{00000000-0005-0000-0000-000055010000}"/>
    <cellStyle name="Comma 13 3" xfId="343" xr:uid="{00000000-0005-0000-0000-000056010000}"/>
    <cellStyle name="Comma 14" xfId="344" xr:uid="{00000000-0005-0000-0000-000057010000}"/>
    <cellStyle name="Comma 14 2" xfId="345" xr:uid="{00000000-0005-0000-0000-000058010000}"/>
    <cellStyle name="Comma 14 3" xfId="346" xr:uid="{00000000-0005-0000-0000-000059010000}"/>
    <cellStyle name="Comma 14 4" xfId="347" xr:uid="{00000000-0005-0000-0000-00005A010000}"/>
    <cellStyle name="Comma 15" xfId="348" xr:uid="{00000000-0005-0000-0000-00005B010000}"/>
    <cellStyle name="Comma 15 2" xfId="349" xr:uid="{00000000-0005-0000-0000-00005C010000}"/>
    <cellStyle name="Comma 15 3" xfId="350" xr:uid="{00000000-0005-0000-0000-00005D010000}"/>
    <cellStyle name="Comma 16" xfId="351" xr:uid="{00000000-0005-0000-0000-00005E010000}"/>
    <cellStyle name="Comma 16 2" xfId="352" xr:uid="{00000000-0005-0000-0000-00005F010000}"/>
    <cellStyle name="Comma 16 3" xfId="353" xr:uid="{00000000-0005-0000-0000-000060010000}"/>
    <cellStyle name="Comma 16 3 2" xfId="354" xr:uid="{00000000-0005-0000-0000-000061010000}"/>
    <cellStyle name="Comma 17" xfId="355" xr:uid="{00000000-0005-0000-0000-000062010000}"/>
    <cellStyle name="Comma 17 2" xfId="356" xr:uid="{00000000-0005-0000-0000-000063010000}"/>
    <cellStyle name="Comma 17 3" xfId="357" xr:uid="{00000000-0005-0000-0000-000064010000}"/>
    <cellStyle name="Comma 17 3 2" xfId="358" xr:uid="{00000000-0005-0000-0000-000065010000}"/>
    <cellStyle name="Comma 18" xfId="359" xr:uid="{00000000-0005-0000-0000-000066010000}"/>
    <cellStyle name="Comma 18 2" xfId="360" xr:uid="{00000000-0005-0000-0000-000067010000}"/>
    <cellStyle name="Comma 18 2 2" xfId="361" xr:uid="{00000000-0005-0000-0000-000068010000}"/>
    <cellStyle name="Comma 18 3" xfId="362" xr:uid="{00000000-0005-0000-0000-000069010000}"/>
    <cellStyle name="Comma 19" xfId="363" xr:uid="{00000000-0005-0000-0000-00006A010000}"/>
    <cellStyle name="Comma 19 2" xfId="364" xr:uid="{00000000-0005-0000-0000-00006B010000}"/>
    <cellStyle name="Comma 2" xfId="365" xr:uid="{00000000-0005-0000-0000-00006C010000}"/>
    <cellStyle name="Comma 2 2" xfId="366" xr:uid="{00000000-0005-0000-0000-00006D010000}"/>
    <cellStyle name="Comma 2 2 2" xfId="367" xr:uid="{00000000-0005-0000-0000-00006E010000}"/>
    <cellStyle name="Comma 2 2 2 2" xfId="368" xr:uid="{00000000-0005-0000-0000-00006F010000}"/>
    <cellStyle name="Comma 2 2 3" xfId="369" xr:uid="{00000000-0005-0000-0000-000070010000}"/>
    <cellStyle name="Comma 2 2 4" xfId="370" xr:uid="{00000000-0005-0000-0000-000071010000}"/>
    <cellStyle name="Comma 2 3" xfId="371" xr:uid="{00000000-0005-0000-0000-000072010000}"/>
    <cellStyle name="Comma 2 3 2" xfId="372" xr:uid="{00000000-0005-0000-0000-000073010000}"/>
    <cellStyle name="Comma 2 3 2 2" xfId="373" xr:uid="{00000000-0005-0000-0000-000074010000}"/>
    <cellStyle name="Comma 2 3 3" xfId="374" xr:uid="{00000000-0005-0000-0000-000075010000}"/>
    <cellStyle name="Comma 2 3 3 2" xfId="375" xr:uid="{00000000-0005-0000-0000-000076010000}"/>
    <cellStyle name="Comma 2 3 4" xfId="376" xr:uid="{00000000-0005-0000-0000-000077010000}"/>
    <cellStyle name="Comma 2 4" xfId="377" xr:uid="{00000000-0005-0000-0000-000078010000}"/>
    <cellStyle name="Comma 20" xfId="378" xr:uid="{00000000-0005-0000-0000-000079010000}"/>
    <cellStyle name="Comma 20 2" xfId="379" xr:uid="{00000000-0005-0000-0000-00007A010000}"/>
    <cellStyle name="Comma 21" xfId="380" xr:uid="{00000000-0005-0000-0000-00007B010000}"/>
    <cellStyle name="Comma 21 2" xfId="381" xr:uid="{00000000-0005-0000-0000-00007C010000}"/>
    <cellStyle name="Comma 22" xfId="382" xr:uid="{00000000-0005-0000-0000-00007D010000}"/>
    <cellStyle name="Comma 22 2" xfId="383" xr:uid="{00000000-0005-0000-0000-00007E010000}"/>
    <cellStyle name="Comma 23" xfId="384" xr:uid="{00000000-0005-0000-0000-00007F010000}"/>
    <cellStyle name="Comma 23 2" xfId="385" xr:uid="{00000000-0005-0000-0000-000080010000}"/>
    <cellStyle name="Comma 24" xfId="386" xr:uid="{00000000-0005-0000-0000-000081010000}"/>
    <cellStyle name="Comma 24 2" xfId="387" xr:uid="{00000000-0005-0000-0000-000082010000}"/>
    <cellStyle name="Comma 25" xfId="388" xr:uid="{00000000-0005-0000-0000-000083010000}"/>
    <cellStyle name="Comma 25 2" xfId="389" xr:uid="{00000000-0005-0000-0000-000084010000}"/>
    <cellStyle name="Comma 26" xfId="390" xr:uid="{00000000-0005-0000-0000-000085010000}"/>
    <cellStyle name="Comma 26 2" xfId="391" xr:uid="{00000000-0005-0000-0000-000086010000}"/>
    <cellStyle name="Comma 27" xfId="392" xr:uid="{00000000-0005-0000-0000-000087010000}"/>
    <cellStyle name="Comma 27 2" xfId="393" xr:uid="{00000000-0005-0000-0000-000088010000}"/>
    <cellStyle name="Comma 28" xfId="394" xr:uid="{00000000-0005-0000-0000-000089010000}"/>
    <cellStyle name="Comma 29" xfId="395" xr:uid="{00000000-0005-0000-0000-00008A010000}"/>
    <cellStyle name="Comma 3" xfId="396" xr:uid="{00000000-0005-0000-0000-00008B010000}"/>
    <cellStyle name="Comma 3 2" xfId="397" xr:uid="{00000000-0005-0000-0000-00008C010000}"/>
    <cellStyle name="Comma 3 2 2" xfId="398" xr:uid="{00000000-0005-0000-0000-00008D010000}"/>
    <cellStyle name="Comma 3 2 2 2" xfId="399" xr:uid="{00000000-0005-0000-0000-00008E010000}"/>
    <cellStyle name="Comma 3 2 2 2 2" xfId="400" xr:uid="{00000000-0005-0000-0000-00008F010000}"/>
    <cellStyle name="Comma 3 2 2 3" xfId="401" xr:uid="{00000000-0005-0000-0000-000090010000}"/>
    <cellStyle name="Comma 3 2 3" xfId="402" xr:uid="{00000000-0005-0000-0000-000091010000}"/>
    <cellStyle name="Comma 3 2 3 2" xfId="403" xr:uid="{00000000-0005-0000-0000-000092010000}"/>
    <cellStyle name="Comma 3 2 4" xfId="404" xr:uid="{00000000-0005-0000-0000-000093010000}"/>
    <cellStyle name="Comma 30" xfId="405" xr:uid="{00000000-0005-0000-0000-000094010000}"/>
    <cellStyle name="Comma 31" xfId="406" xr:uid="{00000000-0005-0000-0000-000095010000}"/>
    <cellStyle name="Comma 32" xfId="407" xr:uid="{00000000-0005-0000-0000-000096010000}"/>
    <cellStyle name="Comma 33" xfId="408" xr:uid="{00000000-0005-0000-0000-000097010000}"/>
    <cellStyle name="Comma 34" xfId="409" xr:uid="{00000000-0005-0000-0000-000098010000}"/>
    <cellStyle name="Comma 35" xfId="410" xr:uid="{00000000-0005-0000-0000-000099010000}"/>
    <cellStyle name="Comma 36" xfId="411" xr:uid="{00000000-0005-0000-0000-00009A010000}"/>
    <cellStyle name="Comma 36 2" xfId="412" xr:uid="{00000000-0005-0000-0000-00009B010000}"/>
    <cellStyle name="Comma 37" xfId="413" xr:uid="{00000000-0005-0000-0000-00009C010000}"/>
    <cellStyle name="Comma 37 2" xfId="414" xr:uid="{00000000-0005-0000-0000-00009D010000}"/>
    <cellStyle name="Comma 38" xfId="415" xr:uid="{00000000-0005-0000-0000-00009E010000}"/>
    <cellStyle name="Comma 38 2" xfId="416" xr:uid="{00000000-0005-0000-0000-00009F010000}"/>
    <cellStyle name="Comma 39" xfId="417" xr:uid="{00000000-0005-0000-0000-0000A0010000}"/>
    <cellStyle name="Comma 39 2" xfId="418" xr:uid="{00000000-0005-0000-0000-0000A1010000}"/>
    <cellStyle name="Comma 4" xfId="419" xr:uid="{00000000-0005-0000-0000-0000A2010000}"/>
    <cellStyle name="Comma 4 2" xfId="420" xr:uid="{00000000-0005-0000-0000-0000A3010000}"/>
    <cellStyle name="Comma 4 2 2" xfId="421" xr:uid="{00000000-0005-0000-0000-0000A4010000}"/>
    <cellStyle name="Comma 40" xfId="422" xr:uid="{00000000-0005-0000-0000-0000A5010000}"/>
    <cellStyle name="Comma 40 2" xfId="423" xr:uid="{00000000-0005-0000-0000-0000A6010000}"/>
    <cellStyle name="Comma 41" xfId="424" xr:uid="{00000000-0005-0000-0000-0000A7010000}"/>
    <cellStyle name="Comma 41 2" xfId="425" xr:uid="{00000000-0005-0000-0000-0000A8010000}"/>
    <cellStyle name="Comma 42" xfId="426" xr:uid="{00000000-0005-0000-0000-0000A9010000}"/>
    <cellStyle name="Comma 42 2" xfId="427" xr:uid="{00000000-0005-0000-0000-0000AA010000}"/>
    <cellStyle name="Comma 43" xfId="428" xr:uid="{00000000-0005-0000-0000-0000AB010000}"/>
    <cellStyle name="Comma 43 2" xfId="429" xr:uid="{00000000-0005-0000-0000-0000AC010000}"/>
    <cellStyle name="Comma 44" xfId="430" xr:uid="{00000000-0005-0000-0000-0000AD010000}"/>
    <cellStyle name="Comma 44 2" xfId="431" xr:uid="{00000000-0005-0000-0000-0000AE010000}"/>
    <cellStyle name="Comma 45" xfId="432" xr:uid="{00000000-0005-0000-0000-0000AF010000}"/>
    <cellStyle name="Comma 45 2" xfId="433" xr:uid="{00000000-0005-0000-0000-0000B0010000}"/>
    <cellStyle name="Comma 46" xfId="434" xr:uid="{00000000-0005-0000-0000-0000B1010000}"/>
    <cellStyle name="Comma 46 2" xfId="435" xr:uid="{00000000-0005-0000-0000-0000B2010000}"/>
    <cellStyle name="Comma 47" xfId="436" xr:uid="{00000000-0005-0000-0000-0000B3010000}"/>
    <cellStyle name="Comma 47 2" xfId="437" xr:uid="{00000000-0005-0000-0000-0000B4010000}"/>
    <cellStyle name="Comma 48" xfId="438" xr:uid="{00000000-0005-0000-0000-0000B5010000}"/>
    <cellStyle name="Comma 48 2" xfId="439" xr:uid="{00000000-0005-0000-0000-0000B6010000}"/>
    <cellStyle name="Comma 49" xfId="440" xr:uid="{00000000-0005-0000-0000-0000B7010000}"/>
    <cellStyle name="Comma 49 2" xfId="441" xr:uid="{00000000-0005-0000-0000-0000B8010000}"/>
    <cellStyle name="Comma 5" xfId="442" xr:uid="{00000000-0005-0000-0000-0000B9010000}"/>
    <cellStyle name="Comma 50" xfId="443" xr:uid="{00000000-0005-0000-0000-0000BA010000}"/>
    <cellStyle name="Comma 50 2" xfId="444" xr:uid="{00000000-0005-0000-0000-0000BB010000}"/>
    <cellStyle name="Comma 51" xfId="445" xr:uid="{00000000-0005-0000-0000-0000BC010000}"/>
    <cellStyle name="Comma 51 2" xfId="446" xr:uid="{00000000-0005-0000-0000-0000BD010000}"/>
    <cellStyle name="Comma 52" xfId="447" xr:uid="{00000000-0005-0000-0000-0000BE010000}"/>
    <cellStyle name="Comma 53" xfId="448" xr:uid="{00000000-0005-0000-0000-0000BF010000}"/>
    <cellStyle name="Comma 54" xfId="449" xr:uid="{00000000-0005-0000-0000-0000C0010000}"/>
    <cellStyle name="Comma 55" xfId="450" xr:uid="{00000000-0005-0000-0000-0000C1010000}"/>
    <cellStyle name="Comma 56" xfId="451" xr:uid="{00000000-0005-0000-0000-0000C2010000}"/>
    <cellStyle name="Comma 57" xfId="452" xr:uid="{00000000-0005-0000-0000-0000C3010000}"/>
    <cellStyle name="Comma 58" xfId="453" xr:uid="{00000000-0005-0000-0000-0000C4010000}"/>
    <cellStyle name="Comma 59" xfId="454" xr:uid="{00000000-0005-0000-0000-0000C5010000}"/>
    <cellStyle name="Comma 6" xfId="455" xr:uid="{00000000-0005-0000-0000-0000C6010000}"/>
    <cellStyle name="Comma 60" xfId="456" xr:uid="{00000000-0005-0000-0000-0000C7010000}"/>
    <cellStyle name="Comma 61" xfId="457" xr:uid="{00000000-0005-0000-0000-0000C8010000}"/>
    <cellStyle name="Comma 62" xfId="458" xr:uid="{00000000-0005-0000-0000-0000C9010000}"/>
    <cellStyle name="Comma 63" xfId="459" xr:uid="{00000000-0005-0000-0000-0000CA010000}"/>
    <cellStyle name="Comma 64" xfId="460" xr:uid="{00000000-0005-0000-0000-0000CB010000}"/>
    <cellStyle name="Comma 65" xfId="461" xr:uid="{00000000-0005-0000-0000-0000CC010000}"/>
    <cellStyle name="Comma 66" xfId="462" xr:uid="{00000000-0005-0000-0000-0000CD010000}"/>
    <cellStyle name="Comma 67" xfId="463" xr:uid="{00000000-0005-0000-0000-0000CE010000}"/>
    <cellStyle name="Comma 68" xfId="464" xr:uid="{00000000-0005-0000-0000-0000CF010000}"/>
    <cellStyle name="Comma 69" xfId="465" xr:uid="{00000000-0005-0000-0000-0000D0010000}"/>
    <cellStyle name="Comma 7" xfId="466" xr:uid="{00000000-0005-0000-0000-0000D1010000}"/>
    <cellStyle name="Comma 70" xfId="467" xr:uid="{00000000-0005-0000-0000-0000D2010000}"/>
    <cellStyle name="Comma 71" xfId="468" xr:uid="{00000000-0005-0000-0000-0000D3010000}"/>
    <cellStyle name="Comma 72" xfId="469" xr:uid="{00000000-0005-0000-0000-0000D4010000}"/>
    <cellStyle name="Comma 73" xfId="470" xr:uid="{00000000-0005-0000-0000-0000D5010000}"/>
    <cellStyle name="Comma 74" xfId="471" xr:uid="{00000000-0005-0000-0000-0000D6010000}"/>
    <cellStyle name="Comma 75" xfId="472" xr:uid="{00000000-0005-0000-0000-0000D7010000}"/>
    <cellStyle name="Comma 76" xfId="473" xr:uid="{00000000-0005-0000-0000-0000D8010000}"/>
    <cellStyle name="Comma 77" xfId="474" xr:uid="{00000000-0005-0000-0000-0000D9010000}"/>
    <cellStyle name="Comma 77 2" xfId="475" xr:uid="{00000000-0005-0000-0000-0000DA010000}"/>
    <cellStyle name="Comma 78" xfId="476" xr:uid="{00000000-0005-0000-0000-0000DB010000}"/>
    <cellStyle name="Comma 78 2" xfId="477" xr:uid="{00000000-0005-0000-0000-0000DC010000}"/>
    <cellStyle name="Comma 79" xfId="478" xr:uid="{00000000-0005-0000-0000-0000DD010000}"/>
    <cellStyle name="Comma 8" xfId="479" xr:uid="{00000000-0005-0000-0000-0000DE010000}"/>
    <cellStyle name="Comma 80" xfId="480" xr:uid="{00000000-0005-0000-0000-0000DF010000}"/>
    <cellStyle name="Comma 81" xfId="481" xr:uid="{00000000-0005-0000-0000-0000E0010000}"/>
    <cellStyle name="Comma 82" xfId="482" xr:uid="{00000000-0005-0000-0000-0000E1010000}"/>
    <cellStyle name="Comma 83" xfId="483" xr:uid="{00000000-0005-0000-0000-0000E2010000}"/>
    <cellStyle name="Comma 84" xfId="484" xr:uid="{00000000-0005-0000-0000-0000E3010000}"/>
    <cellStyle name="Comma 85" xfId="485" xr:uid="{00000000-0005-0000-0000-0000E4010000}"/>
    <cellStyle name="Comma 86" xfId="486" xr:uid="{00000000-0005-0000-0000-0000E5010000}"/>
    <cellStyle name="Comma 87" xfId="487" xr:uid="{00000000-0005-0000-0000-0000E6010000}"/>
    <cellStyle name="Comma 88" xfId="488" xr:uid="{00000000-0005-0000-0000-0000E7010000}"/>
    <cellStyle name="Comma 89" xfId="489" xr:uid="{00000000-0005-0000-0000-0000E8010000}"/>
    <cellStyle name="Comma 9" xfId="490" xr:uid="{00000000-0005-0000-0000-0000E9010000}"/>
    <cellStyle name="Comma 90" xfId="491" xr:uid="{00000000-0005-0000-0000-0000EA010000}"/>
    <cellStyle name="Comma 91" xfId="492" xr:uid="{00000000-0005-0000-0000-0000EB010000}"/>
    <cellStyle name="Comma 92" xfId="493" xr:uid="{00000000-0005-0000-0000-0000EC010000}"/>
    <cellStyle name="Comma 93" xfId="494" xr:uid="{00000000-0005-0000-0000-0000ED010000}"/>
    <cellStyle name="Comma 94" xfId="495" xr:uid="{00000000-0005-0000-0000-0000EE010000}"/>
    <cellStyle name="Comma 95" xfId="496" xr:uid="{00000000-0005-0000-0000-0000EF010000}"/>
    <cellStyle name="Comma 96" xfId="497" xr:uid="{00000000-0005-0000-0000-0000F0010000}"/>
    <cellStyle name="Comma 97" xfId="498" xr:uid="{00000000-0005-0000-0000-0000F1010000}"/>
    <cellStyle name="Comma 98" xfId="499" xr:uid="{00000000-0005-0000-0000-0000F2010000}"/>
    <cellStyle name="Comma 99" xfId="500" xr:uid="{00000000-0005-0000-0000-0000F3010000}"/>
    <cellStyle name="Currency" xfId="501" builtinId="4"/>
    <cellStyle name="Currency [0] 2" xfId="502" xr:uid="{00000000-0005-0000-0000-0000F5010000}"/>
    <cellStyle name="Currency [0] 2 2" xfId="503" xr:uid="{00000000-0005-0000-0000-0000F6010000}"/>
    <cellStyle name="Currency [0] 3" xfId="504" xr:uid="{00000000-0005-0000-0000-0000F7010000}"/>
    <cellStyle name="Currency [0] 3 2" xfId="505" xr:uid="{00000000-0005-0000-0000-0000F8010000}"/>
    <cellStyle name="Currency [0] 4" xfId="506" xr:uid="{00000000-0005-0000-0000-0000F9010000}"/>
    <cellStyle name="Currency [0] 5" xfId="507" xr:uid="{00000000-0005-0000-0000-0000FA010000}"/>
    <cellStyle name="Currency 10" xfId="508" xr:uid="{00000000-0005-0000-0000-0000FB010000}"/>
    <cellStyle name="Currency 11" xfId="509" xr:uid="{00000000-0005-0000-0000-0000FC010000}"/>
    <cellStyle name="Currency 12" xfId="510" xr:uid="{00000000-0005-0000-0000-0000FD010000}"/>
    <cellStyle name="Currency 13" xfId="511" xr:uid="{00000000-0005-0000-0000-0000FE010000}"/>
    <cellStyle name="Currency 14" xfId="512" xr:uid="{00000000-0005-0000-0000-0000FF010000}"/>
    <cellStyle name="Currency 15" xfId="513" xr:uid="{00000000-0005-0000-0000-000000020000}"/>
    <cellStyle name="Currency 16" xfId="514" xr:uid="{00000000-0005-0000-0000-000001020000}"/>
    <cellStyle name="Currency 17" xfId="515" xr:uid="{00000000-0005-0000-0000-000002020000}"/>
    <cellStyle name="Currency 18" xfId="516" xr:uid="{00000000-0005-0000-0000-000003020000}"/>
    <cellStyle name="Currency 19" xfId="517" xr:uid="{00000000-0005-0000-0000-000004020000}"/>
    <cellStyle name="Currency 2" xfId="518" xr:uid="{00000000-0005-0000-0000-000005020000}"/>
    <cellStyle name="Currency 2 2" xfId="519" xr:uid="{00000000-0005-0000-0000-000006020000}"/>
    <cellStyle name="Currency 2 2 2" xfId="520" xr:uid="{00000000-0005-0000-0000-000007020000}"/>
    <cellStyle name="Currency 2 3" xfId="521" xr:uid="{00000000-0005-0000-0000-000008020000}"/>
    <cellStyle name="Currency 2 3 2" xfId="522" xr:uid="{00000000-0005-0000-0000-000009020000}"/>
    <cellStyle name="Currency 2 3 2 2" xfId="523" xr:uid="{00000000-0005-0000-0000-00000A020000}"/>
    <cellStyle name="Currency 2 3 2 2 2" xfId="524" xr:uid="{00000000-0005-0000-0000-00000B020000}"/>
    <cellStyle name="Currency 2 3 2 2 2 2" xfId="525" xr:uid="{00000000-0005-0000-0000-00000C020000}"/>
    <cellStyle name="Currency 2 3 2 2 2 2 2" xfId="526" xr:uid="{00000000-0005-0000-0000-00000D020000}"/>
    <cellStyle name="Currency 2 3 2 2 2 3" xfId="527" xr:uid="{00000000-0005-0000-0000-00000E020000}"/>
    <cellStyle name="Currency 2 3 2 2 3" xfId="528" xr:uid="{00000000-0005-0000-0000-00000F020000}"/>
    <cellStyle name="Currency 2 3 2 2 3 2" xfId="529" xr:uid="{00000000-0005-0000-0000-000010020000}"/>
    <cellStyle name="Currency 2 3 2 2 4" xfId="530" xr:uid="{00000000-0005-0000-0000-000011020000}"/>
    <cellStyle name="Currency 2 3 2 3" xfId="531" xr:uid="{00000000-0005-0000-0000-000012020000}"/>
    <cellStyle name="Currency 2 3 2 3 2" xfId="532" xr:uid="{00000000-0005-0000-0000-000013020000}"/>
    <cellStyle name="Currency 2 3 2 3 2 2" xfId="533" xr:uid="{00000000-0005-0000-0000-000014020000}"/>
    <cellStyle name="Currency 2 3 2 3 2 2 2" xfId="534" xr:uid="{00000000-0005-0000-0000-000015020000}"/>
    <cellStyle name="Currency 2 3 2 3 2 3" xfId="535" xr:uid="{00000000-0005-0000-0000-000016020000}"/>
    <cellStyle name="Currency 2 3 2 3 3" xfId="536" xr:uid="{00000000-0005-0000-0000-000017020000}"/>
    <cellStyle name="Currency 2 3 2 3 3 2" xfId="537" xr:uid="{00000000-0005-0000-0000-000018020000}"/>
    <cellStyle name="Currency 2 3 2 3 4" xfId="538" xr:uid="{00000000-0005-0000-0000-000019020000}"/>
    <cellStyle name="Currency 2 3 2 4" xfId="539" xr:uid="{00000000-0005-0000-0000-00001A020000}"/>
    <cellStyle name="Currency 2 3 2 4 2" xfId="540" xr:uid="{00000000-0005-0000-0000-00001B020000}"/>
    <cellStyle name="Currency 2 3 2 4 2 2" xfId="541" xr:uid="{00000000-0005-0000-0000-00001C020000}"/>
    <cellStyle name="Currency 2 3 2 4 3" xfId="542" xr:uid="{00000000-0005-0000-0000-00001D020000}"/>
    <cellStyle name="Currency 2 3 2 5" xfId="543" xr:uid="{00000000-0005-0000-0000-00001E020000}"/>
    <cellStyle name="Currency 2 3 2 5 2" xfId="544" xr:uid="{00000000-0005-0000-0000-00001F020000}"/>
    <cellStyle name="Currency 2 3 2 6" xfId="545" xr:uid="{00000000-0005-0000-0000-000020020000}"/>
    <cellStyle name="Currency 2 3 3" xfId="546" xr:uid="{00000000-0005-0000-0000-000021020000}"/>
    <cellStyle name="Currency 2 3 3 2" xfId="547" xr:uid="{00000000-0005-0000-0000-000022020000}"/>
    <cellStyle name="Currency 2 3 3 2 2" xfId="548" xr:uid="{00000000-0005-0000-0000-000023020000}"/>
    <cellStyle name="Currency 2 3 3 2 2 2" xfId="549" xr:uid="{00000000-0005-0000-0000-000024020000}"/>
    <cellStyle name="Currency 2 3 3 2 2 2 2" xfId="550" xr:uid="{00000000-0005-0000-0000-000025020000}"/>
    <cellStyle name="Currency 2 3 3 2 2 3" xfId="551" xr:uid="{00000000-0005-0000-0000-000026020000}"/>
    <cellStyle name="Currency 2 3 3 2 3" xfId="552" xr:uid="{00000000-0005-0000-0000-000027020000}"/>
    <cellStyle name="Currency 2 3 3 2 3 2" xfId="553" xr:uid="{00000000-0005-0000-0000-000028020000}"/>
    <cellStyle name="Currency 2 3 3 2 4" xfId="554" xr:uid="{00000000-0005-0000-0000-000029020000}"/>
    <cellStyle name="Currency 2 3 3 3" xfId="555" xr:uid="{00000000-0005-0000-0000-00002A020000}"/>
    <cellStyle name="Currency 2 3 3 3 2" xfId="556" xr:uid="{00000000-0005-0000-0000-00002B020000}"/>
    <cellStyle name="Currency 2 3 3 3 2 2" xfId="557" xr:uid="{00000000-0005-0000-0000-00002C020000}"/>
    <cellStyle name="Currency 2 3 3 3 2 2 2" xfId="558" xr:uid="{00000000-0005-0000-0000-00002D020000}"/>
    <cellStyle name="Currency 2 3 3 3 2 3" xfId="559" xr:uid="{00000000-0005-0000-0000-00002E020000}"/>
    <cellStyle name="Currency 2 3 3 3 3" xfId="560" xr:uid="{00000000-0005-0000-0000-00002F020000}"/>
    <cellStyle name="Currency 2 3 3 3 3 2" xfId="561" xr:uid="{00000000-0005-0000-0000-000030020000}"/>
    <cellStyle name="Currency 2 3 3 3 4" xfId="562" xr:uid="{00000000-0005-0000-0000-000031020000}"/>
    <cellStyle name="Currency 2 3 3 4" xfId="563" xr:uid="{00000000-0005-0000-0000-000032020000}"/>
    <cellStyle name="Currency 2 3 3 4 2" xfId="564" xr:uid="{00000000-0005-0000-0000-000033020000}"/>
    <cellStyle name="Currency 2 3 3 4 2 2" xfId="565" xr:uid="{00000000-0005-0000-0000-000034020000}"/>
    <cellStyle name="Currency 2 3 3 4 3" xfId="566" xr:uid="{00000000-0005-0000-0000-000035020000}"/>
    <cellStyle name="Currency 2 3 3 5" xfId="567" xr:uid="{00000000-0005-0000-0000-000036020000}"/>
    <cellStyle name="Currency 2 3 3 5 2" xfId="568" xr:uid="{00000000-0005-0000-0000-000037020000}"/>
    <cellStyle name="Currency 2 3 3 6" xfId="569" xr:uid="{00000000-0005-0000-0000-000038020000}"/>
    <cellStyle name="Currency 2 3 4" xfId="570" xr:uid="{00000000-0005-0000-0000-000039020000}"/>
    <cellStyle name="Currency 2 3 4 2" xfId="571" xr:uid="{00000000-0005-0000-0000-00003A020000}"/>
    <cellStyle name="Currency 2 3 4 2 2" xfId="572" xr:uid="{00000000-0005-0000-0000-00003B020000}"/>
    <cellStyle name="Currency 2 3 4 2 2 2" xfId="573" xr:uid="{00000000-0005-0000-0000-00003C020000}"/>
    <cellStyle name="Currency 2 3 4 2 2 2 2" xfId="574" xr:uid="{00000000-0005-0000-0000-00003D020000}"/>
    <cellStyle name="Currency 2 3 4 2 2 3" xfId="575" xr:uid="{00000000-0005-0000-0000-00003E020000}"/>
    <cellStyle name="Currency 2 3 4 2 3" xfId="576" xr:uid="{00000000-0005-0000-0000-00003F020000}"/>
    <cellStyle name="Currency 2 3 4 2 3 2" xfId="577" xr:uid="{00000000-0005-0000-0000-000040020000}"/>
    <cellStyle name="Currency 2 3 4 2 4" xfId="578" xr:uid="{00000000-0005-0000-0000-000041020000}"/>
    <cellStyle name="Currency 2 3 4 3" xfId="579" xr:uid="{00000000-0005-0000-0000-000042020000}"/>
    <cellStyle name="Currency 2 3 4 3 2" xfId="580" xr:uid="{00000000-0005-0000-0000-000043020000}"/>
    <cellStyle name="Currency 2 3 4 3 2 2" xfId="581" xr:uid="{00000000-0005-0000-0000-000044020000}"/>
    <cellStyle name="Currency 2 3 4 3 2 2 2" xfId="582" xr:uid="{00000000-0005-0000-0000-000045020000}"/>
    <cellStyle name="Currency 2 3 4 3 2 3" xfId="583" xr:uid="{00000000-0005-0000-0000-000046020000}"/>
    <cellStyle name="Currency 2 3 4 3 3" xfId="584" xr:uid="{00000000-0005-0000-0000-000047020000}"/>
    <cellStyle name="Currency 2 3 4 3 3 2" xfId="585" xr:uid="{00000000-0005-0000-0000-000048020000}"/>
    <cellStyle name="Currency 2 3 4 3 4" xfId="586" xr:uid="{00000000-0005-0000-0000-000049020000}"/>
    <cellStyle name="Currency 2 3 4 4" xfId="587" xr:uid="{00000000-0005-0000-0000-00004A020000}"/>
    <cellStyle name="Currency 2 3 4 4 2" xfId="588" xr:uid="{00000000-0005-0000-0000-00004B020000}"/>
    <cellStyle name="Currency 2 3 4 4 2 2" xfId="589" xr:uid="{00000000-0005-0000-0000-00004C020000}"/>
    <cellStyle name="Currency 2 3 4 4 3" xfId="590" xr:uid="{00000000-0005-0000-0000-00004D020000}"/>
    <cellStyle name="Currency 2 3 4 5" xfId="591" xr:uid="{00000000-0005-0000-0000-00004E020000}"/>
    <cellStyle name="Currency 2 3 4 5 2" xfId="592" xr:uid="{00000000-0005-0000-0000-00004F020000}"/>
    <cellStyle name="Currency 2 3 4 6" xfId="593" xr:uid="{00000000-0005-0000-0000-000050020000}"/>
    <cellStyle name="Currency 2 3 5" xfId="594" xr:uid="{00000000-0005-0000-0000-000051020000}"/>
    <cellStyle name="Currency 2 3 5 2" xfId="595" xr:uid="{00000000-0005-0000-0000-000052020000}"/>
    <cellStyle name="Currency 2 3 5 2 2" xfId="596" xr:uid="{00000000-0005-0000-0000-000053020000}"/>
    <cellStyle name="Currency 2 3 5 2 2 2" xfId="597" xr:uid="{00000000-0005-0000-0000-000054020000}"/>
    <cellStyle name="Currency 2 3 5 2 3" xfId="598" xr:uid="{00000000-0005-0000-0000-000055020000}"/>
    <cellStyle name="Currency 2 3 5 3" xfId="599" xr:uid="{00000000-0005-0000-0000-000056020000}"/>
    <cellStyle name="Currency 2 3 5 3 2" xfId="600" xr:uid="{00000000-0005-0000-0000-000057020000}"/>
    <cellStyle name="Currency 2 3 5 4" xfId="601" xr:uid="{00000000-0005-0000-0000-000058020000}"/>
    <cellStyle name="Currency 2 3 6" xfId="602" xr:uid="{00000000-0005-0000-0000-000059020000}"/>
    <cellStyle name="Currency 2 3 6 2" xfId="603" xr:uid="{00000000-0005-0000-0000-00005A020000}"/>
    <cellStyle name="Currency 2 3 6 2 2" xfId="604" xr:uid="{00000000-0005-0000-0000-00005B020000}"/>
    <cellStyle name="Currency 2 3 6 2 2 2" xfId="605" xr:uid="{00000000-0005-0000-0000-00005C020000}"/>
    <cellStyle name="Currency 2 3 6 2 3" xfId="606" xr:uid="{00000000-0005-0000-0000-00005D020000}"/>
    <cellStyle name="Currency 2 3 6 3" xfId="607" xr:uid="{00000000-0005-0000-0000-00005E020000}"/>
    <cellStyle name="Currency 2 3 6 3 2" xfId="608" xr:uid="{00000000-0005-0000-0000-00005F020000}"/>
    <cellStyle name="Currency 2 3 6 4" xfId="609" xr:uid="{00000000-0005-0000-0000-000060020000}"/>
    <cellStyle name="Currency 2 3 7" xfId="610" xr:uid="{00000000-0005-0000-0000-000061020000}"/>
    <cellStyle name="Currency 2 3 7 2" xfId="611" xr:uid="{00000000-0005-0000-0000-000062020000}"/>
    <cellStyle name="Currency 2 3 7 2 2" xfId="612" xr:uid="{00000000-0005-0000-0000-000063020000}"/>
    <cellStyle name="Currency 2 3 7 3" xfId="613" xr:uid="{00000000-0005-0000-0000-000064020000}"/>
    <cellStyle name="Currency 2 3 8" xfId="614" xr:uid="{00000000-0005-0000-0000-000065020000}"/>
    <cellStyle name="Currency 2 3 8 2" xfId="615" xr:uid="{00000000-0005-0000-0000-000066020000}"/>
    <cellStyle name="Currency 2 3 9" xfId="616" xr:uid="{00000000-0005-0000-0000-000067020000}"/>
    <cellStyle name="Currency 2 4" xfId="617" xr:uid="{00000000-0005-0000-0000-000068020000}"/>
    <cellStyle name="Currency 2 5" xfId="618" xr:uid="{00000000-0005-0000-0000-000069020000}"/>
    <cellStyle name="Currency 20" xfId="619" xr:uid="{00000000-0005-0000-0000-00006A020000}"/>
    <cellStyle name="Currency 21" xfId="620" xr:uid="{00000000-0005-0000-0000-00006B020000}"/>
    <cellStyle name="Currency 22" xfId="621" xr:uid="{00000000-0005-0000-0000-00006C020000}"/>
    <cellStyle name="Currency 23" xfId="622" xr:uid="{00000000-0005-0000-0000-00006D020000}"/>
    <cellStyle name="Currency 24" xfId="623" xr:uid="{00000000-0005-0000-0000-00006E020000}"/>
    <cellStyle name="Currency 25" xfId="624" xr:uid="{00000000-0005-0000-0000-00006F020000}"/>
    <cellStyle name="Currency 26" xfId="625" xr:uid="{00000000-0005-0000-0000-000070020000}"/>
    <cellStyle name="Currency 27" xfId="626" xr:uid="{00000000-0005-0000-0000-000071020000}"/>
    <cellStyle name="Currency 28" xfId="627" xr:uid="{00000000-0005-0000-0000-000072020000}"/>
    <cellStyle name="Currency 29" xfId="628" xr:uid="{00000000-0005-0000-0000-000073020000}"/>
    <cellStyle name="Currency 3" xfId="629" xr:uid="{00000000-0005-0000-0000-000074020000}"/>
    <cellStyle name="Currency 3 2" xfId="630" xr:uid="{00000000-0005-0000-0000-000075020000}"/>
    <cellStyle name="Currency 3 2 2" xfId="631" xr:uid="{00000000-0005-0000-0000-000076020000}"/>
    <cellStyle name="Currency 3 2 2 2" xfId="632" xr:uid="{00000000-0005-0000-0000-000077020000}"/>
    <cellStyle name="Currency 3 2 2 2 2" xfId="633" xr:uid="{00000000-0005-0000-0000-000078020000}"/>
    <cellStyle name="Currency 3 2 2 2 2 2" xfId="634" xr:uid="{00000000-0005-0000-0000-000079020000}"/>
    <cellStyle name="Currency 3 2 2 2 2 2 2" xfId="635" xr:uid="{00000000-0005-0000-0000-00007A020000}"/>
    <cellStyle name="Currency 3 2 2 2 2 3" xfId="636" xr:uid="{00000000-0005-0000-0000-00007B020000}"/>
    <cellStyle name="Currency 3 2 2 2 3" xfId="637" xr:uid="{00000000-0005-0000-0000-00007C020000}"/>
    <cellStyle name="Currency 3 2 2 2 3 2" xfId="638" xr:uid="{00000000-0005-0000-0000-00007D020000}"/>
    <cellStyle name="Currency 3 2 2 2 4" xfId="639" xr:uid="{00000000-0005-0000-0000-00007E020000}"/>
    <cellStyle name="Currency 3 2 2 3" xfId="640" xr:uid="{00000000-0005-0000-0000-00007F020000}"/>
    <cellStyle name="Currency 3 2 2 3 2" xfId="641" xr:uid="{00000000-0005-0000-0000-000080020000}"/>
    <cellStyle name="Currency 3 2 2 3 2 2" xfId="642" xr:uid="{00000000-0005-0000-0000-000081020000}"/>
    <cellStyle name="Currency 3 2 2 3 2 2 2" xfId="643" xr:uid="{00000000-0005-0000-0000-000082020000}"/>
    <cellStyle name="Currency 3 2 2 3 2 3" xfId="644" xr:uid="{00000000-0005-0000-0000-000083020000}"/>
    <cellStyle name="Currency 3 2 2 3 3" xfId="645" xr:uid="{00000000-0005-0000-0000-000084020000}"/>
    <cellStyle name="Currency 3 2 2 3 3 2" xfId="646" xr:uid="{00000000-0005-0000-0000-000085020000}"/>
    <cellStyle name="Currency 3 2 2 3 4" xfId="647" xr:uid="{00000000-0005-0000-0000-000086020000}"/>
    <cellStyle name="Currency 3 2 2 4" xfId="648" xr:uid="{00000000-0005-0000-0000-000087020000}"/>
    <cellStyle name="Currency 3 2 2 4 2" xfId="649" xr:uid="{00000000-0005-0000-0000-000088020000}"/>
    <cellStyle name="Currency 3 2 2 4 2 2" xfId="650" xr:uid="{00000000-0005-0000-0000-000089020000}"/>
    <cellStyle name="Currency 3 2 2 4 3" xfId="651" xr:uid="{00000000-0005-0000-0000-00008A020000}"/>
    <cellStyle name="Currency 3 2 2 5" xfId="652" xr:uid="{00000000-0005-0000-0000-00008B020000}"/>
    <cellStyle name="Currency 3 2 2 5 2" xfId="653" xr:uid="{00000000-0005-0000-0000-00008C020000}"/>
    <cellStyle name="Currency 3 2 2 6" xfId="654" xr:uid="{00000000-0005-0000-0000-00008D020000}"/>
    <cellStyle name="Currency 3 2 3" xfId="655" xr:uid="{00000000-0005-0000-0000-00008E020000}"/>
    <cellStyle name="Currency 3 2 3 2" xfId="656" xr:uid="{00000000-0005-0000-0000-00008F020000}"/>
    <cellStyle name="Currency 3 2 3 2 2" xfId="657" xr:uid="{00000000-0005-0000-0000-000090020000}"/>
    <cellStyle name="Currency 3 2 3 2 2 2" xfId="658" xr:uid="{00000000-0005-0000-0000-000091020000}"/>
    <cellStyle name="Currency 3 2 3 2 2 2 2" xfId="659" xr:uid="{00000000-0005-0000-0000-000092020000}"/>
    <cellStyle name="Currency 3 2 3 2 2 3" xfId="660" xr:uid="{00000000-0005-0000-0000-000093020000}"/>
    <cellStyle name="Currency 3 2 3 2 3" xfId="661" xr:uid="{00000000-0005-0000-0000-000094020000}"/>
    <cellStyle name="Currency 3 2 3 2 3 2" xfId="662" xr:uid="{00000000-0005-0000-0000-000095020000}"/>
    <cellStyle name="Currency 3 2 3 2 4" xfId="663" xr:uid="{00000000-0005-0000-0000-000096020000}"/>
    <cellStyle name="Currency 3 2 3 3" xfId="664" xr:uid="{00000000-0005-0000-0000-000097020000}"/>
    <cellStyle name="Currency 3 2 3 3 2" xfId="665" xr:uid="{00000000-0005-0000-0000-000098020000}"/>
    <cellStyle name="Currency 3 2 3 3 2 2" xfId="666" xr:uid="{00000000-0005-0000-0000-000099020000}"/>
    <cellStyle name="Currency 3 2 3 3 2 2 2" xfId="667" xr:uid="{00000000-0005-0000-0000-00009A020000}"/>
    <cellStyle name="Currency 3 2 3 3 2 3" xfId="668" xr:uid="{00000000-0005-0000-0000-00009B020000}"/>
    <cellStyle name="Currency 3 2 3 3 3" xfId="669" xr:uid="{00000000-0005-0000-0000-00009C020000}"/>
    <cellStyle name="Currency 3 2 3 3 3 2" xfId="670" xr:uid="{00000000-0005-0000-0000-00009D020000}"/>
    <cellStyle name="Currency 3 2 3 3 4" xfId="671" xr:uid="{00000000-0005-0000-0000-00009E020000}"/>
    <cellStyle name="Currency 3 2 3 4" xfId="672" xr:uid="{00000000-0005-0000-0000-00009F020000}"/>
    <cellStyle name="Currency 3 2 3 4 2" xfId="673" xr:uid="{00000000-0005-0000-0000-0000A0020000}"/>
    <cellStyle name="Currency 3 2 3 4 2 2" xfId="674" xr:uid="{00000000-0005-0000-0000-0000A1020000}"/>
    <cellStyle name="Currency 3 2 3 4 3" xfId="675" xr:uid="{00000000-0005-0000-0000-0000A2020000}"/>
    <cellStyle name="Currency 3 2 3 5" xfId="676" xr:uid="{00000000-0005-0000-0000-0000A3020000}"/>
    <cellStyle name="Currency 3 2 3 5 2" xfId="677" xr:uid="{00000000-0005-0000-0000-0000A4020000}"/>
    <cellStyle name="Currency 3 2 3 6" xfId="678" xr:uid="{00000000-0005-0000-0000-0000A5020000}"/>
    <cellStyle name="Currency 3 2 4" xfId="679" xr:uid="{00000000-0005-0000-0000-0000A6020000}"/>
    <cellStyle name="Currency 3 2 4 2" xfId="680" xr:uid="{00000000-0005-0000-0000-0000A7020000}"/>
    <cellStyle name="Currency 3 2 4 2 2" xfId="681" xr:uid="{00000000-0005-0000-0000-0000A8020000}"/>
    <cellStyle name="Currency 3 2 4 2 2 2" xfId="682" xr:uid="{00000000-0005-0000-0000-0000A9020000}"/>
    <cellStyle name="Currency 3 2 4 2 2 2 2" xfId="683" xr:uid="{00000000-0005-0000-0000-0000AA020000}"/>
    <cellStyle name="Currency 3 2 4 2 2 3" xfId="684" xr:uid="{00000000-0005-0000-0000-0000AB020000}"/>
    <cellStyle name="Currency 3 2 4 2 3" xfId="685" xr:uid="{00000000-0005-0000-0000-0000AC020000}"/>
    <cellStyle name="Currency 3 2 4 2 3 2" xfId="686" xr:uid="{00000000-0005-0000-0000-0000AD020000}"/>
    <cellStyle name="Currency 3 2 4 2 4" xfId="687" xr:uid="{00000000-0005-0000-0000-0000AE020000}"/>
    <cellStyle name="Currency 3 2 4 3" xfId="688" xr:uid="{00000000-0005-0000-0000-0000AF020000}"/>
    <cellStyle name="Currency 3 2 4 3 2" xfId="689" xr:uid="{00000000-0005-0000-0000-0000B0020000}"/>
    <cellStyle name="Currency 3 2 4 3 2 2" xfId="690" xr:uid="{00000000-0005-0000-0000-0000B1020000}"/>
    <cellStyle name="Currency 3 2 4 3 2 2 2" xfId="691" xr:uid="{00000000-0005-0000-0000-0000B2020000}"/>
    <cellStyle name="Currency 3 2 4 3 2 3" xfId="692" xr:uid="{00000000-0005-0000-0000-0000B3020000}"/>
    <cellStyle name="Currency 3 2 4 3 3" xfId="693" xr:uid="{00000000-0005-0000-0000-0000B4020000}"/>
    <cellStyle name="Currency 3 2 4 3 3 2" xfId="694" xr:uid="{00000000-0005-0000-0000-0000B5020000}"/>
    <cellStyle name="Currency 3 2 4 3 4" xfId="695" xr:uid="{00000000-0005-0000-0000-0000B6020000}"/>
    <cellStyle name="Currency 3 2 4 4" xfId="696" xr:uid="{00000000-0005-0000-0000-0000B7020000}"/>
    <cellStyle name="Currency 3 2 4 4 2" xfId="697" xr:uid="{00000000-0005-0000-0000-0000B8020000}"/>
    <cellStyle name="Currency 3 2 4 4 2 2" xfId="698" xr:uid="{00000000-0005-0000-0000-0000B9020000}"/>
    <cellStyle name="Currency 3 2 4 4 3" xfId="699" xr:uid="{00000000-0005-0000-0000-0000BA020000}"/>
    <cellStyle name="Currency 3 2 4 5" xfId="700" xr:uid="{00000000-0005-0000-0000-0000BB020000}"/>
    <cellStyle name="Currency 3 2 4 5 2" xfId="701" xr:uid="{00000000-0005-0000-0000-0000BC020000}"/>
    <cellStyle name="Currency 3 2 4 6" xfId="702" xr:uid="{00000000-0005-0000-0000-0000BD020000}"/>
    <cellStyle name="Currency 3 2 5" xfId="703" xr:uid="{00000000-0005-0000-0000-0000BE020000}"/>
    <cellStyle name="Currency 3 2 5 2" xfId="704" xr:uid="{00000000-0005-0000-0000-0000BF020000}"/>
    <cellStyle name="Currency 3 2 5 2 2" xfId="705" xr:uid="{00000000-0005-0000-0000-0000C0020000}"/>
    <cellStyle name="Currency 3 2 5 2 2 2" xfId="706" xr:uid="{00000000-0005-0000-0000-0000C1020000}"/>
    <cellStyle name="Currency 3 2 5 2 3" xfId="707" xr:uid="{00000000-0005-0000-0000-0000C2020000}"/>
    <cellStyle name="Currency 3 2 5 3" xfId="708" xr:uid="{00000000-0005-0000-0000-0000C3020000}"/>
    <cellStyle name="Currency 3 2 5 3 2" xfId="709" xr:uid="{00000000-0005-0000-0000-0000C4020000}"/>
    <cellStyle name="Currency 3 2 5 4" xfId="710" xr:uid="{00000000-0005-0000-0000-0000C5020000}"/>
    <cellStyle name="Currency 3 2 6" xfId="711" xr:uid="{00000000-0005-0000-0000-0000C6020000}"/>
    <cellStyle name="Currency 3 2 6 2" xfId="712" xr:uid="{00000000-0005-0000-0000-0000C7020000}"/>
    <cellStyle name="Currency 3 2 6 2 2" xfId="713" xr:uid="{00000000-0005-0000-0000-0000C8020000}"/>
    <cellStyle name="Currency 3 2 6 2 2 2" xfId="714" xr:uid="{00000000-0005-0000-0000-0000C9020000}"/>
    <cellStyle name="Currency 3 2 6 2 3" xfId="715" xr:uid="{00000000-0005-0000-0000-0000CA020000}"/>
    <cellStyle name="Currency 3 2 6 3" xfId="716" xr:uid="{00000000-0005-0000-0000-0000CB020000}"/>
    <cellStyle name="Currency 3 2 6 3 2" xfId="717" xr:uid="{00000000-0005-0000-0000-0000CC020000}"/>
    <cellStyle name="Currency 3 2 6 4" xfId="718" xr:uid="{00000000-0005-0000-0000-0000CD020000}"/>
    <cellStyle name="Currency 3 2 7" xfId="719" xr:uid="{00000000-0005-0000-0000-0000CE020000}"/>
    <cellStyle name="Currency 3 2 7 2" xfId="720" xr:uid="{00000000-0005-0000-0000-0000CF020000}"/>
    <cellStyle name="Currency 3 2 7 2 2" xfId="721" xr:uid="{00000000-0005-0000-0000-0000D0020000}"/>
    <cellStyle name="Currency 3 2 7 3" xfId="722" xr:uid="{00000000-0005-0000-0000-0000D1020000}"/>
    <cellStyle name="Currency 3 2 8" xfId="723" xr:uid="{00000000-0005-0000-0000-0000D2020000}"/>
    <cellStyle name="Currency 3 2 8 2" xfId="724" xr:uid="{00000000-0005-0000-0000-0000D3020000}"/>
    <cellStyle name="Currency 3 2 9" xfId="725" xr:uid="{00000000-0005-0000-0000-0000D4020000}"/>
    <cellStyle name="Currency 3 3" xfId="726" xr:uid="{00000000-0005-0000-0000-0000D5020000}"/>
    <cellStyle name="Currency 3 3 2" xfId="727" xr:uid="{00000000-0005-0000-0000-0000D6020000}"/>
    <cellStyle name="Currency 3 3 2 2" xfId="728" xr:uid="{00000000-0005-0000-0000-0000D7020000}"/>
    <cellStyle name="Currency 3 3 2 2 2" xfId="729" xr:uid="{00000000-0005-0000-0000-0000D8020000}"/>
    <cellStyle name="Currency 3 3 2 2 2 2" xfId="730" xr:uid="{00000000-0005-0000-0000-0000D9020000}"/>
    <cellStyle name="Currency 3 3 2 2 2 2 2" xfId="731" xr:uid="{00000000-0005-0000-0000-0000DA020000}"/>
    <cellStyle name="Currency 3 3 2 2 2 3" xfId="732" xr:uid="{00000000-0005-0000-0000-0000DB020000}"/>
    <cellStyle name="Currency 3 3 2 2 3" xfId="733" xr:uid="{00000000-0005-0000-0000-0000DC020000}"/>
    <cellStyle name="Currency 3 3 2 2 3 2" xfId="734" xr:uid="{00000000-0005-0000-0000-0000DD020000}"/>
    <cellStyle name="Currency 3 3 2 2 4" xfId="735" xr:uid="{00000000-0005-0000-0000-0000DE020000}"/>
    <cellStyle name="Currency 3 3 2 3" xfId="736" xr:uid="{00000000-0005-0000-0000-0000DF020000}"/>
    <cellStyle name="Currency 3 3 2 3 2" xfId="737" xr:uid="{00000000-0005-0000-0000-0000E0020000}"/>
    <cellStyle name="Currency 3 3 2 3 2 2" xfId="738" xr:uid="{00000000-0005-0000-0000-0000E1020000}"/>
    <cellStyle name="Currency 3 3 2 3 2 2 2" xfId="739" xr:uid="{00000000-0005-0000-0000-0000E2020000}"/>
    <cellStyle name="Currency 3 3 2 3 2 3" xfId="740" xr:uid="{00000000-0005-0000-0000-0000E3020000}"/>
    <cellStyle name="Currency 3 3 2 3 3" xfId="741" xr:uid="{00000000-0005-0000-0000-0000E4020000}"/>
    <cellStyle name="Currency 3 3 2 3 3 2" xfId="742" xr:uid="{00000000-0005-0000-0000-0000E5020000}"/>
    <cellStyle name="Currency 3 3 2 3 4" xfId="743" xr:uid="{00000000-0005-0000-0000-0000E6020000}"/>
    <cellStyle name="Currency 3 3 2 4" xfId="744" xr:uid="{00000000-0005-0000-0000-0000E7020000}"/>
    <cellStyle name="Currency 3 3 2 4 2" xfId="745" xr:uid="{00000000-0005-0000-0000-0000E8020000}"/>
    <cellStyle name="Currency 3 3 2 4 2 2" xfId="746" xr:uid="{00000000-0005-0000-0000-0000E9020000}"/>
    <cellStyle name="Currency 3 3 2 4 3" xfId="747" xr:uid="{00000000-0005-0000-0000-0000EA020000}"/>
    <cellStyle name="Currency 3 3 2 5" xfId="748" xr:uid="{00000000-0005-0000-0000-0000EB020000}"/>
    <cellStyle name="Currency 3 3 2 5 2" xfId="749" xr:uid="{00000000-0005-0000-0000-0000EC020000}"/>
    <cellStyle name="Currency 3 3 2 6" xfId="750" xr:uid="{00000000-0005-0000-0000-0000ED020000}"/>
    <cellStyle name="Currency 3 3 3" xfId="751" xr:uid="{00000000-0005-0000-0000-0000EE020000}"/>
    <cellStyle name="Currency 3 3 3 2" xfId="752" xr:uid="{00000000-0005-0000-0000-0000EF020000}"/>
    <cellStyle name="Currency 3 3 3 2 2" xfId="753" xr:uid="{00000000-0005-0000-0000-0000F0020000}"/>
    <cellStyle name="Currency 3 3 3 2 2 2" xfId="754" xr:uid="{00000000-0005-0000-0000-0000F1020000}"/>
    <cellStyle name="Currency 3 3 3 2 2 2 2" xfId="755" xr:uid="{00000000-0005-0000-0000-0000F2020000}"/>
    <cellStyle name="Currency 3 3 3 2 2 3" xfId="756" xr:uid="{00000000-0005-0000-0000-0000F3020000}"/>
    <cellStyle name="Currency 3 3 3 2 3" xfId="757" xr:uid="{00000000-0005-0000-0000-0000F4020000}"/>
    <cellStyle name="Currency 3 3 3 2 3 2" xfId="758" xr:uid="{00000000-0005-0000-0000-0000F5020000}"/>
    <cellStyle name="Currency 3 3 3 2 4" xfId="759" xr:uid="{00000000-0005-0000-0000-0000F6020000}"/>
    <cellStyle name="Currency 3 3 3 3" xfId="760" xr:uid="{00000000-0005-0000-0000-0000F7020000}"/>
    <cellStyle name="Currency 3 3 3 3 2" xfId="761" xr:uid="{00000000-0005-0000-0000-0000F8020000}"/>
    <cellStyle name="Currency 3 3 3 3 2 2" xfId="762" xr:uid="{00000000-0005-0000-0000-0000F9020000}"/>
    <cellStyle name="Currency 3 3 3 3 2 2 2" xfId="763" xr:uid="{00000000-0005-0000-0000-0000FA020000}"/>
    <cellStyle name="Currency 3 3 3 3 2 3" xfId="764" xr:uid="{00000000-0005-0000-0000-0000FB020000}"/>
    <cellStyle name="Currency 3 3 3 3 3" xfId="765" xr:uid="{00000000-0005-0000-0000-0000FC020000}"/>
    <cellStyle name="Currency 3 3 3 3 3 2" xfId="766" xr:uid="{00000000-0005-0000-0000-0000FD020000}"/>
    <cellStyle name="Currency 3 3 3 3 4" xfId="767" xr:uid="{00000000-0005-0000-0000-0000FE020000}"/>
    <cellStyle name="Currency 3 3 3 4" xfId="768" xr:uid="{00000000-0005-0000-0000-0000FF020000}"/>
    <cellStyle name="Currency 3 3 3 4 2" xfId="769" xr:uid="{00000000-0005-0000-0000-000000030000}"/>
    <cellStyle name="Currency 3 3 3 4 2 2" xfId="770" xr:uid="{00000000-0005-0000-0000-000001030000}"/>
    <cellStyle name="Currency 3 3 3 4 3" xfId="771" xr:uid="{00000000-0005-0000-0000-000002030000}"/>
    <cellStyle name="Currency 3 3 3 5" xfId="772" xr:uid="{00000000-0005-0000-0000-000003030000}"/>
    <cellStyle name="Currency 3 3 3 5 2" xfId="773" xr:uid="{00000000-0005-0000-0000-000004030000}"/>
    <cellStyle name="Currency 3 3 3 6" xfId="774" xr:uid="{00000000-0005-0000-0000-000005030000}"/>
    <cellStyle name="Currency 3 3 4" xfId="775" xr:uid="{00000000-0005-0000-0000-000006030000}"/>
    <cellStyle name="Currency 3 3 4 2" xfId="776" xr:uid="{00000000-0005-0000-0000-000007030000}"/>
    <cellStyle name="Currency 3 3 4 2 2" xfId="777" xr:uid="{00000000-0005-0000-0000-000008030000}"/>
    <cellStyle name="Currency 3 3 4 2 2 2" xfId="778" xr:uid="{00000000-0005-0000-0000-000009030000}"/>
    <cellStyle name="Currency 3 3 4 2 2 2 2" xfId="779" xr:uid="{00000000-0005-0000-0000-00000A030000}"/>
    <cellStyle name="Currency 3 3 4 2 2 3" xfId="780" xr:uid="{00000000-0005-0000-0000-00000B030000}"/>
    <cellStyle name="Currency 3 3 4 2 3" xfId="781" xr:uid="{00000000-0005-0000-0000-00000C030000}"/>
    <cellStyle name="Currency 3 3 4 2 3 2" xfId="782" xr:uid="{00000000-0005-0000-0000-00000D030000}"/>
    <cellStyle name="Currency 3 3 4 2 4" xfId="783" xr:uid="{00000000-0005-0000-0000-00000E030000}"/>
    <cellStyle name="Currency 3 3 4 3" xfId="784" xr:uid="{00000000-0005-0000-0000-00000F030000}"/>
    <cellStyle name="Currency 3 3 4 3 2" xfId="785" xr:uid="{00000000-0005-0000-0000-000010030000}"/>
    <cellStyle name="Currency 3 3 4 3 2 2" xfId="786" xr:uid="{00000000-0005-0000-0000-000011030000}"/>
    <cellStyle name="Currency 3 3 4 3 2 2 2" xfId="787" xr:uid="{00000000-0005-0000-0000-000012030000}"/>
    <cellStyle name="Currency 3 3 4 3 2 3" xfId="788" xr:uid="{00000000-0005-0000-0000-000013030000}"/>
    <cellStyle name="Currency 3 3 4 3 3" xfId="789" xr:uid="{00000000-0005-0000-0000-000014030000}"/>
    <cellStyle name="Currency 3 3 4 3 3 2" xfId="790" xr:uid="{00000000-0005-0000-0000-000015030000}"/>
    <cellStyle name="Currency 3 3 4 3 4" xfId="791" xr:uid="{00000000-0005-0000-0000-000016030000}"/>
    <cellStyle name="Currency 3 3 4 4" xfId="792" xr:uid="{00000000-0005-0000-0000-000017030000}"/>
    <cellStyle name="Currency 3 3 4 4 2" xfId="793" xr:uid="{00000000-0005-0000-0000-000018030000}"/>
    <cellStyle name="Currency 3 3 4 4 2 2" xfId="794" xr:uid="{00000000-0005-0000-0000-000019030000}"/>
    <cellStyle name="Currency 3 3 4 4 3" xfId="795" xr:uid="{00000000-0005-0000-0000-00001A030000}"/>
    <cellStyle name="Currency 3 3 4 5" xfId="796" xr:uid="{00000000-0005-0000-0000-00001B030000}"/>
    <cellStyle name="Currency 3 3 4 5 2" xfId="797" xr:uid="{00000000-0005-0000-0000-00001C030000}"/>
    <cellStyle name="Currency 3 3 4 6" xfId="798" xr:uid="{00000000-0005-0000-0000-00001D030000}"/>
    <cellStyle name="Currency 3 3 5" xfId="799" xr:uid="{00000000-0005-0000-0000-00001E030000}"/>
    <cellStyle name="Currency 3 3 5 2" xfId="800" xr:uid="{00000000-0005-0000-0000-00001F030000}"/>
    <cellStyle name="Currency 3 3 5 2 2" xfId="801" xr:uid="{00000000-0005-0000-0000-000020030000}"/>
    <cellStyle name="Currency 3 3 5 2 2 2" xfId="802" xr:uid="{00000000-0005-0000-0000-000021030000}"/>
    <cellStyle name="Currency 3 3 5 2 3" xfId="803" xr:uid="{00000000-0005-0000-0000-000022030000}"/>
    <cellStyle name="Currency 3 3 5 3" xfId="804" xr:uid="{00000000-0005-0000-0000-000023030000}"/>
    <cellStyle name="Currency 3 3 5 3 2" xfId="805" xr:uid="{00000000-0005-0000-0000-000024030000}"/>
    <cellStyle name="Currency 3 3 5 4" xfId="806" xr:uid="{00000000-0005-0000-0000-000025030000}"/>
    <cellStyle name="Currency 3 3 6" xfId="807" xr:uid="{00000000-0005-0000-0000-000026030000}"/>
    <cellStyle name="Currency 3 3 6 2" xfId="808" xr:uid="{00000000-0005-0000-0000-000027030000}"/>
    <cellStyle name="Currency 3 3 6 2 2" xfId="809" xr:uid="{00000000-0005-0000-0000-000028030000}"/>
    <cellStyle name="Currency 3 3 6 2 2 2" xfId="810" xr:uid="{00000000-0005-0000-0000-000029030000}"/>
    <cellStyle name="Currency 3 3 6 2 3" xfId="811" xr:uid="{00000000-0005-0000-0000-00002A030000}"/>
    <cellStyle name="Currency 3 3 6 3" xfId="812" xr:uid="{00000000-0005-0000-0000-00002B030000}"/>
    <cellStyle name="Currency 3 3 6 3 2" xfId="813" xr:uid="{00000000-0005-0000-0000-00002C030000}"/>
    <cellStyle name="Currency 3 3 6 4" xfId="814" xr:uid="{00000000-0005-0000-0000-00002D030000}"/>
    <cellStyle name="Currency 3 3 7" xfId="815" xr:uid="{00000000-0005-0000-0000-00002E030000}"/>
    <cellStyle name="Currency 3 3 7 2" xfId="816" xr:uid="{00000000-0005-0000-0000-00002F030000}"/>
    <cellStyle name="Currency 3 3 7 2 2" xfId="817" xr:uid="{00000000-0005-0000-0000-000030030000}"/>
    <cellStyle name="Currency 3 3 7 3" xfId="818" xr:uid="{00000000-0005-0000-0000-000031030000}"/>
    <cellStyle name="Currency 3 3 8" xfId="819" xr:uid="{00000000-0005-0000-0000-000032030000}"/>
    <cellStyle name="Currency 3 3 8 2" xfId="820" xr:uid="{00000000-0005-0000-0000-000033030000}"/>
    <cellStyle name="Currency 3 3 9" xfId="821" xr:uid="{00000000-0005-0000-0000-000034030000}"/>
    <cellStyle name="Currency 3 4" xfId="822" xr:uid="{00000000-0005-0000-0000-000035030000}"/>
    <cellStyle name="Currency 3 4 2" xfId="823" xr:uid="{00000000-0005-0000-0000-000036030000}"/>
    <cellStyle name="Currency 3 5" xfId="824" xr:uid="{00000000-0005-0000-0000-000037030000}"/>
    <cellStyle name="Currency 30" xfId="825" xr:uid="{00000000-0005-0000-0000-000038030000}"/>
    <cellStyle name="Currency 31" xfId="826" xr:uid="{00000000-0005-0000-0000-000039030000}"/>
    <cellStyle name="Currency 32" xfId="827" xr:uid="{00000000-0005-0000-0000-00003A030000}"/>
    <cellStyle name="Currency 33" xfId="828" xr:uid="{00000000-0005-0000-0000-00003B030000}"/>
    <cellStyle name="Currency 34" xfId="829" xr:uid="{00000000-0005-0000-0000-00003C030000}"/>
    <cellStyle name="Currency 35" xfId="830" xr:uid="{00000000-0005-0000-0000-00003D030000}"/>
    <cellStyle name="Currency 36" xfId="831" xr:uid="{00000000-0005-0000-0000-00003E030000}"/>
    <cellStyle name="Currency 37" xfId="832" xr:uid="{00000000-0005-0000-0000-00003F030000}"/>
    <cellStyle name="Currency 38" xfId="833" xr:uid="{00000000-0005-0000-0000-000040030000}"/>
    <cellStyle name="Currency 39" xfId="834" xr:uid="{00000000-0005-0000-0000-000041030000}"/>
    <cellStyle name="Currency 4" xfId="835" xr:uid="{00000000-0005-0000-0000-000042030000}"/>
    <cellStyle name="Currency 4 2" xfId="836" xr:uid="{00000000-0005-0000-0000-000043030000}"/>
    <cellStyle name="Currency 4 2 2" xfId="837" xr:uid="{00000000-0005-0000-0000-000044030000}"/>
    <cellStyle name="Currency 4 2 2 2" xfId="838" xr:uid="{00000000-0005-0000-0000-000045030000}"/>
    <cellStyle name="Currency 4 2 2 2 2" xfId="839" xr:uid="{00000000-0005-0000-0000-000046030000}"/>
    <cellStyle name="Currency 4 2 2 2 2 2" xfId="840" xr:uid="{00000000-0005-0000-0000-000047030000}"/>
    <cellStyle name="Currency 4 2 2 2 2 2 2" xfId="841" xr:uid="{00000000-0005-0000-0000-000048030000}"/>
    <cellStyle name="Currency 4 2 2 2 2 3" xfId="842" xr:uid="{00000000-0005-0000-0000-000049030000}"/>
    <cellStyle name="Currency 4 2 2 2 3" xfId="843" xr:uid="{00000000-0005-0000-0000-00004A030000}"/>
    <cellStyle name="Currency 4 2 2 2 3 2" xfId="844" xr:uid="{00000000-0005-0000-0000-00004B030000}"/>
    <cellStyle name="Currency 4 2 2 2 4" xfId="845" xr:uid="{00000000-0005-0000-0000-00004C030000}"/>
    <cellStyle name="Currency 4 2 2 3" xfId="846" xr:uid="{00000000-0005-0000-0000-00004D030000}"/>
    <cellStyle name="Currency 4 2 2 3 2" xfId="847" xr:uid="{00000000-0005-0000-0000-00004E030000}"/>
    <cellStyle name="Currency 4 2 2 3 2 2" xfId="848" xr:uid="{00000000-0005-0000-0000-00004F030000}"/>
    <cellStyle name="Currency 4 2 2 3 2 2 2" xfId="849" xr:uid="{00000000-0005-0000-0000-000050030000}"/>
    <cellStyle name="Currency 4 2 2 3 2 3" xfId="850" xr:uid="{00000000-0005-0000-0000-000051030000}"/>
    <cellStyle name="Currency 4 2 2 3 3" xfId="851" xr:uid="{00000000-0005-0000-0000-000052030000}"/>
    <cellStyle name="Currency 4 2 2 3 3 2" xfId="852" xr:uid="{00000000-0005-0000-0000-000053030000}"/>
    <cellStyle name="Currency 4 2 2 3 4" xfId="853" xr:uid="{00000000-0005-0000-0000-000054030000}"/>
    <cellStyle name="Currency 4 2 2 4" xfId="854" xr:uid="{00000000-0005-0000-0000-000055030000}"/>
    <cellStyle name="Currency 4 2 2 4 2" xfId="855" xr:uid="{00000000-0005-0000-0000-000056030000}"/>
    <cellStyle name="Currency 4 2 2 4 2 2" xfId="856" xr:uid="{00000000-0005-0000-0000-000057030000}"/>
    <cellStyle name="Currency 4 2 2 4 3" xfId="857" xr:uid="{00000000-0005-0000-0000-000058030000}"/>
    <cellStyle name="Currency 4 2 2 5" xfId="858" xr:uid="{00000000-0005-0000-0000-000059030000}"/>
    <cellStyle name="Currency 4 2 2 5 2" xfId="859" xr:uid="{00000000-0005-0000-0000-00005A030000}"/>
    <cellStyle name="Currency 4 2 2 6" xfId="860" xr:uid="{00000000-0005-0000-0000-00005B030000}"/>
    <cellStyle name="Currency 4 2 3" xfId="861" xr:uid="{00000000-0005-0000-0000-00005C030000}"/>
    <cellStyle name="Currency 4 2 3 2" xfId="862" xr:uid="{00000000-0005-0000-0000-00005D030000}"/>
    <cellStyle name="Currency 4 2 3 2 2" xfId="863" xr:uid="{00000000-0005-0000-0000-00005E030000}"/>
    <cellStyle name="Currency 4 2 3 2 2 2" xfId="864" xr:uid="{00000000-0005-0000-0000-00005F030000}"/>
    <cellStyle name="Currency 4 2 3 2 2 2 2" xfId="865" xr:uid="{00000000-0005-0000-0000-000060030000}"/>
    <cellStyle name="Currency 4 2 3 2 2 3" xfId="866" xr:uid="{00000000-0005-0000-0000-000061030000}"/>
    <cellStyle name="Currency 4 2 3 2 3" xfId="867" xr:uid="{00000000-0005-0000-0000-000062030000}"/>
    <cellStyle name="Currency 4 2 3 2 3 2" xfId="868" xr:uid="{00000000-0005-0000-0000-000063030000}"/>
    <cellStyle name="Currency 4 2 3 2 4" xfId="869" xr:uid="{00000000-0005-0000-0000-000064030000}"/>
    <cellStyle name="Currency 4 2 3 3" xfId="870" xr:uid="{00000000-0005-0000-0000-000065030000}"/>
    <cellStyle name="Currency 4 2 3 3 2" xfId="871" xr:uid="{00000000-0005-0000-0000-000066030000}"/>
    <cellStyle name="Currency 4 2 3 3 2 2" xfId="872" xr:uid="{00000000-0005-0000-0000-000067030000}"/>
    <cellStyle name="Currency 4 2 3 3 2 2 2" xfId="873" xr:uid="{00000000-0005-0000-0000-000068030000}"/>
    <cellStyle name="Currency 4 2 3 3 2 3" xfId="874" xr:uid="{00000000-0005-0000-0000-000069030000}"/>
    <cellStyle name="Currency 4 2 3 3 3" xfId="875" xr:uid="{00000000-0005-0000-0000-00006A030000}"/>
    <cellStyle name="Currency 4 2 3 3 3 2" xfId="876" xr:uid="{00000000-0005-0000-0000-00006B030000}"/>
    <cellStyle name="Currency 4 2 3 3 4" xfId="877" xr:uid="{00000000-0005-0000-0000-00006C030000}"/>
    <cellStyle name="Currency 4 2 3 4" xfId="878" xr:uid="{00000000-0005-0000-0000-00006D030000}"/>
    <cellStyle name="Currency 4 2 3 4 2" xfId="879" xr:uid="{00000000-0005-0000-0000-00006E030000}"/>
    <cellStyle name="Currency 4 2 3 4 2 2" xfId="880" xr:uid="{00000000-0005-0000-0000-00006F030000}"/>
    <cellStyle name="Currency 4 2 3 4 3" xfId="881" xr:uid="{00000000-0005-0000-0000-000070030000}"/>
    <cellStyle name="Currency 4 2 3 5" xfId="882" xr:uid="{00000000-0005-0000-0000-000071030000}"/>
    <cellStyle name="Currency 4 2 3 5 2" xfId="883" xr:uid="{00000000-0005-0000-0000-000072030000}"/>
    <cellStyle name="Currency 4 2 3 6" xfId="884" xr:uid="{00000000-0005-0000-0000-000073030000}"/>
    <cellStyle name="Currency 4 2 4" xfId="885" xr:uid="{00000000-0005-0000-0000-000074030000}"/>
    <cellStyle name="Currency 4 2 4 2" xfId="886" xr:uid="{00000000-0005-0000-0000-000075030000}"/>
    <cellStyle name="Currency 4 2 4 2 2" xfId="887" xr:uid="{00000000-0005-0000-0000-000076030000}"/>
    <cellStyle name="Currency 4 2 4 2 2 2" xfId="888" xr:uid="{00000000-0005-0000-0000-000077030000}"/>
    <cellStyle name="Currency 4 2 4 2 2 2 2" xfId="889" xr:uid="{00000000-0005-0000-0000-000078030000}"/>
    <cellStyle name="Currency 4 2 4 2 2 3" xfId="890" xr:uid="{00000000-0005-0000-0000-000079030000}"/>
    <cellStyle name="Currency 4 2 4 2 3" xfId="891" xr:uid="{00000000-0005-0000-0000-00007A030000}"/>
    <cellStyle name="Currency 4 2 4 2 3 2" xfId="892" xr:uid="{00000000-0005-0000-0000-00007B030000}"/>
    <cellStyle name="Currency 4 2 4 2 4" xfId="893" xr:uid="{00000000-0005-0000-0000-00007C030000}"/>
    <cellStyle name="Currency 4 2 4 3" xfId="894" xr:uid="{00000000-0005-0000-0000-00007D030000}"/>
    <cellStyle name="Currency 4 2 4 3 2" xfId="895" xr:uid="{00000000-0005-0000-0000-00007E030000}"/>
    <cellStyle name="Currency 4 2 4 3 2 2" xfId="896" xr:uid="{00000000-0005-0000-0000-00007F030000}"/>
    <cellStyle name="Currency 4 2 4 3 2 2 2" xfId="897" xr:uid="{00000000-0005-0000-0000-000080030000}"/>
    <cellStyle name="Currency 4 2 4 3 2 3" xfId="898" xr:uid="{00000000-0005-0000-0000-000081030000}"/>
    <cellStyle name="Currency 4 2 4 3 3" xfId="899" xr:uid="{00000000-0005-0000-0000-000082030000}"/>
    <cellStyle name="Currency 4 2 4 3 3 2" xfId="900" xr:uid="{00000000-0005-0000-0000-000083030000}"/>
    <cellStyle name="Currency 4 2 4 3 4" xfId="901" xr:uid="{00000000-0005-0000-0000-000084030000}"/>
    <cellStyle name="Currency 4 2 4 4" xfId="902" xr:uid="{00000000-0005-0000-0000-000085030000}"/>
    <cellStyle name="Currency 4 2 4 4 2" xfId="903" xr:uid="{00000000-0005-0000-0000-000086030000}"/>
    <cellStyle name="Currency 4 2 4 4 2 2" xfId="904" xr:uid="{00000000-0005-0000-0000-000087030000}"/>
    <cellStyle name="Currency 4 2 4 4 3" xfId="905" xr:uid="{00000000-0005-0000-0000-000088030000}"/>
    <cellStyle name="Currency 4 2 4 5" xfId="906" xr:uid="{00000000-0005-0000-0000-000089030000}"/>
    <cellStyle name="Currency 4 2 4 5 2" xfId="907" xr:uid="{00000000-0005-0000-0000-00008A030000}"/>
    <cellStyle name="Currency 4 2 4 6" xfId="908" xr:uid="{00000000-0005-0000-0000-00008B030000}"/>
    <cellStyle name="Currency 4 2 5" xfId="909" xr:uid="{00000000-0005-0000-0000-00008C030000}"/>
    <cellStyle name="Currency 4 2 5 2" xfId="910" xr:uid="{00000000-0005-0000-0000-00008D030000}"/>
    <cellStyle name="Currency 4 2 5 2 2" xfId="911" xr:uid="{00000000-0005-0000-0000-00008E030000}"/>
    <cellStyle name="Currency 4 2 5 2 2 2" xfId="912" xr:uid="{00000000-0005-0000-0000-00008F030000}"/>
    <cellStyle name="Currency 4 2 5 2 3" xfId="913" xr:uid="{00000000-0005-0000-0000-000090030000}"/>
    <cellStyle name="Currency 4 2 5 3" xfId="914" xr:uid="{00000000-0005-0000-0000-000091030000}"/>
    <cellStyle name="Currency 4 2 5 3 2" xfId="915" xr:uid="{00000000-0005-0000-0000-000092030000}"/>
    <cellStyle name="Currency 4 2 5 4" xfId="916" xr:uid="{00000000-0005-0000-0000-000093030000}"/>
    <cellStyle name="Currency 4 2 6" xfId="917" xr:uid="{00000000-0005-0000-0000-000094030000}"/>
    <cellStyle name="Currency 4 2 6 2" xfId="918" xr:uid="{00000000-0005-0000-0000-000095030000}"/>
    <cellStyle name="Currency 4 2 6 2 2" xfId="919" xr:uid="{00000000-0005-0000-0000-000096030000}"/>
    <cellStyle name="Currency 4 2 6 2 2 2" xfId="920" xr:uid="{00000000-0005-0000-0000-000097030000}"/>
    <cellStyle name="Currency 4 2 6 2 3" xfId="921" xr:uid="{00000000-0005-0000-0000-000098030000}"/>
    <cellStyle name="Currency 4 2 6 3" xfId="922" xr:uid="{00000000-0005-0000-0000-000099030000}"/>
    <cellStyle name="Currency 4 2 6 3 2" xfId="923" xr:uid="{00000000-0005-0000-0000-00009A030000}"/>
    <cellStyle name="Currency 4 2 6 4" xfId="924" xr:uid="{00000000-0005-0000-0000-00009B030000}"/>
    <cellStyle name="Currency 4 2 7" xfId="925" xr:uid="{00000000-0005-0000-0000-00009C030000}"/>
    <cellStyle name="Currency 4 2 7 2" xfId="926" xr:uid="{00000000-0005-0000-0000-00009D030000}"/>
    <cellStyle name="Currency 4 2 7 2 2" xfId="927" xr:uid="{00000000-0005-0000-0000-00009E030000}"/>
    <cellStyle name="Currency 4 2 7 3" xfId="928" xr:uid="{00000000-0005-0000-0000-00009F030000}"/>
    <cellStyle name="Currency 4 2 8" xfId="929" xr:uid="{00000000-0005-0000-0000-0000A0030000}"/>
    <cellStyle name="Currency 4 2 8 2" xfId="930" xr:uid="{00000000-0005-0000-0000-0000A1030000}"/>
    <cellStyle name="Currency 4 2 9" xfId="931" xr:uid="{00000000-0005-0000-0000-0000A2030000}"/>
    <cellStyle name="Currency 4 3" xfId="932" xr:uid="{00000000-0005-0000-0000-0000A3030000}"/>
    <cellStyle name="Currency 4 3 2" xfId="933" xr:uid="{00000000-0005-0000-0000-0000A4030000}"/>
    <cellStyle name="Currency 4 4" xfId="934" xr:uid="{00000000-0005-0000-0000-0000A5030000}"/>
    <cellStyle name="Currency 40" xfId="935" xr:uid="{00000000-0005-0000-0000-0000A6030000}"/>
    <cellStyle name="Currency 41" xfId="936" xr:uid="{00000000-0005-0000-0000-0000A7030000}"/>
    <cellStyle name="Currency 42" xfId="937" xr:uid="{00000000-0005-0000-0000-0000A8030000}"/>
    <cellStyle name="Currency 43" xfId="938" xr:uid="{00000000-0005-0000-0000-0000A9030000}"/>
    <cellStyle name="Currency 5" xfId="939" xr:uid="{00000000-0005-0000-0000-0000AA030000}"/>
    <cellStyle name="Currency 5 2" xfId="940" xr:uid="{00000000-0005-0000-0000-0000AB030000}"/>
    <cellStyle name="Currency 6" xfId="941" xr:uid="{00000000-0005-0000-0000-0000AC030000}"/>
    <cellStyle name="Currency 6 2" xfId="942" xr:uid="{00000000-0005-0000-0000-0000AD030000}"/>
    <cellStyle name="Currency 7" xfId="943" xr:uid="{00000000-0005-0000-0000-0000AE030000}"/>
    <cellStyle name="Currency 7 2" xfId="944" xr:uid="{00000000-0005-0000-0000-0000AF030000}"/>
    <cellStyle name="Currency 8" xfId="945" xr:uid="{00000000-0005-0000-0000-0000B0030000}"/>
    <cellStyle name="Currency 8 2" xfId="946" xr:uid="{00000000-0005-0000-0000-0000B1030000}"/>
    <cellStyle name="Currency 9" xfId="947" xr:uid="{00000000-0005-0000-0000-0000B2030000}"/>
    <cellStyle name="Currency 9 2" xfId="948" xr:uid="{00000000-0005-0000-0000-0000B3030000}"/>
    <cellStyle name="Currency 9 2 2" xfId="949" xr:uid="{00000000-0005-0000-0000-0000B4030000}"/>
    <cellStyle name="Currency 9 3" xfId="950" xr:uid="{00000000-0005-0000-0000-0000B5030000}"/>
    <cellStyle name="Currency 9 4" xfId="951" xr:uid="{00000000-0005-0000-0000-0000B6030000}"/>
    <cellStyle name="Date" xfId="952" xr:uid="{00000000-0005-0000-0000-0000B7030000}"/>
    <cellStyle name="Date 2" xfId="953" xr:uid="{00000000-0005-0000-0000-0000B8030000}"/>
    <cellStyle name="Date 2 2" xfId="954" xr:uid="{00000000-0005-0000-0000-0000B9030000}"/>
    <cellStyle name="Date 3" xfId="955" xr:uid="{00000000-0005-0000-0000-0000BA030000}"/>
    <cellStyle name="Euro" xfId="956" xr:uid="{00000000-0005-0000-0000-0000BB030000}"/>
    <cellStyle name="Explanation" xfId="957" xr:uid="{00000000-0005-0000-0000-0000BC030000}"/>
    <cellStyle name="Explanatory Text 2" xfId="958" xr:uid="{00000000-0005-0000-0000-0000BD030000}"/>
    <cellStyle name="Explanatory Text 2 2" xfId="959" xr:uid="{00000000-0005-0000-0000-0000BE030000}"/>
    <cellStyle name="Explanatory Text 3" xfId="960" xr:uid="{00000000-0005-0000-0000-0000BF030000}"/>
    <cellStyle name="Good 2" xfId="961" xr:uid="{00000000-0005-0000-0000-0000C0030000}"/>
    <cellStyle name="Good 2 2" xfId="962" xr:uid="{00000000-0005-0000-0000-0000C1030000}"/>
    <cellStyle name="Good 3" xfId="963" xr:uid="{00000000-0005-0000-0000-0000C2030000}"/>
    <cellStyle name="Good 4" xfId="964" xr:uid="{00000000-0005-0000-0000-0000C3030000}"/>
    <cellStyle name="Greyed" xfId="965" xr:uid="{00000000-0005-0000-0000-0000C4030000}"/>
    <cellStyle name="hard no." xfId="966" xr:uid="{00000000-0005-0000-0000-0000C5030000}"/>
    <cellStyle name="hard no. 2" xfId="967" xr:uid="{00000000-0005-0000-0000-0000C6030000}"/>
    <cellStyle name="hard no. 2 2" xfId="968" xr:uid="{00000000-0005-0000-0000-0000C7030000}"/>
    <cellStyle name="hard no. 3" xfId="969" xr:uid="{00000000-0005-0000-0000-0000C8030000}"/>
    <cellStyle name="Heading 1 2" xfId="970" xr:uid="{00000000-0005-0000-0000-0000C9030000}"/>
    <cellStyle name="Heading 1 2 2" xfId="971" xr:uid="{00000000-0005-0000-0000-0000CA030000}"/>
    <cellStyle name="Heading 1 3" xfId="972" xr:uid="{00000000-0005-0000-0000-0000CB030000}"/>
    <cellStyle name="Heading 1 4" xfId="973" xr:uid="{00000000-0005-0000-0000-0000CC030000}"/>
    <cellStyle name="Heading 2 2" xfId="974" xr:uid="{00000000-0005-0000-0000-0000CD030000}"/>
    <cellStyle name="Heading 2 2 2" xfId="975" xr:uid="{00000000-0005-0000-0000-0000CE030000}"/>
    <cellStyle name="Heading 2 3" xfId="976" xr:uid="{00000000-0005-0000-0000-0000CF030000}"/>
    <cellStyle name="Heading 2 4" xfId="977" xr:uid="{00000000-0005-0000-0000-0000D0030000}"/>
    <cellStyle name="Heading 2 5" xfId="978" xr:uid="{00000000-0005-0000-0000-0000D1030000}"/>
    <cellStyle name="Heading 3 2" xfId="979" xr:uid="{00000000-0005-0000-0000-0000D2030000}"/>
    <cellStyle name="Heading 3 2 2" xfId="980" xr:uid="{00000000-0005-0000-0000-0000D3030000}"/>
    <cellStyle name="Heading 3 3" xfId="981" xr:uid="{00000000-0005-0000-0000-0000D4030000}"/>
    <cellStyle name="Heading 3 3 2" xfId="982" xr:uid="{00000000-0005-0000-0000-0000D5030000}"/>
    <cellStyle name="Heading 3 4" xfId="983" xr:uid="{00000000-0005-0000-0000-0000D6030000}"/>
    <cellStyle name="Heading 3 5" xfId="984" xr:uid="{00000000-0005-0000-0000-0000D7030000}"/>
    <cellStyle name="Heading 4 2" xfId="985" xr:uid="{00000000-0005-0000-0000-0000D8030000}"/>
    <cellStyle name="Heading 4 2 2" xfId="986" xr:uid="{00000000-0005-0000-0000-0000D9030000}"/>
    <cellStyle name="Heading 4 3" xfId="987" xr:uid="{00000000-0005-0000-0000-0000DA030000}"/>
    <cellStyle name="Heading 4 4" xfId="988" xr:uid="{00000000-0005-0000-0000-0000DB030000}"/>
    <cellStyle name="Hyperlink 2" xfId="989" xr:uid="{00000000-0005-0000-0000-0000DC030000}"/>
    <cellStyle name="Hyperlink 3" xfId="990" xr:uid="{00000000-0005-0000-0000-0000DD030000}"/>
    <cellStyle name="Input 1" xfId="991" xr:uid="{00000000-0005-0000-0000-0000DE030000}"/>
    <cellStyle name="Input 2" xfId="992" xr:uid="{00000000-0005-0000-0000-0000DF030000}"/>
    <cellStyle name="Input 2 2" xfId="993" xr:uid="{00000000-0005-0000-0000-0000E0030000}"/>
    <cellStyle name="Input 2 3" xfId="994" xr:uid="{00000000-0005-0000-0000-0000E1030000}"/>
    <cellStyle name="Input 3" xfId="995" xr:uid="{00000000-0005-0000-0000-0000E2030000}"/>
    <cellStyle name="Input 3 2" xfId="996" xr:uid="{00000000-0005-0000-0000-0000E3030000}"/>
    <cellStyle name="Input 3 2 2" xfId="997" xr:uid="{00000000-0005-0000-0000-0000E4030000}"/>
    <cellStyle name="Input 3 2 2 2" xfId="998" xr:uid="{00000000-0005-0000-0000-0000E5030000}"/>
    <cellStyle name="Input 3 2 3" xfId="999" xr:uid="{00000000-0005-0000-0000-0000E6030000}"/>
    <cellStyle name="Input 3 3" xfId="1000" xr:uid="{00000000-0005-0000-0000-0000E7030000}"/>
    <cellStyle name="Input 3 3 2" xfId="1001" xr:uid="{00000000-0005-0000-0000-0000E8030000}"/>
    <cellStyle name="Input 3 3 2 2" xfId="1002" xr:uid="{00000000-0005-0000-0000-0000E9030000}"/>
    <cellStyle name="Input 3 3 3" xfId="1003" xr:uid="{00000000-0005-0000-0000-0000EA030000}"/>
    <cellStyle name="Input 3 4" xfId="1004" xr:uid="{00000000-0005-0000-0000-0000EB030000}"/>
    <cellStyle name="Input 3 4 2" xfId="1005" xr:uid="{00000000-0005-0000-0000-0000EC030000}"/>
    <cellStyle name="Input 3 4 2 2" xfId="1006" xr:uid="{00000000-0005-0000-0000-0000ED030000}"/>
    <cellStyle name="Input 3 4 3" xfId="1007" xr:uid="{00000000-0005-0000-0000-0000EE030000}"/>
    <cellStyle name="Input 3 5" xfId="1008" xr:uid="{00000000-0005-0000-0000-0000EF030000}"/>
    <cellStyle name="Input 3 5 2" xfId="1009" xr:uid="{00000000-0005-0000-0000-0000F0030000}"/>
    <cellStyle name="Input 3 5 3" xfId="1010" xr:uid="{00000000-0005-0000-0000-0000F1030000}"/>
    <cellStyle name="Input 3 6" xfId="1011" xr:uid="{00000000-0005-0000-0000-0000F2030000}"/>
    <cellStyle name="Input 4" xfId="1012" xr:uid="{00000000-0005-0000-0000-0000F3030000}"/>
    <cellStyle name="KPMG Heading 1" xfId="1013" xr:uid="{00000000-0005-0000-0000-0000F4030000}"/>
    <cellStyle name="KPMG Heading 2" xfId="1014" xr:uid="{00000000-0005-0000-0000-0000F5030000}"/>
    <cellStyle name="KPMG Heading 3" xfId="1015" xr:uid="{00000000-0005-0000-0000-0000F6030000}"/>
    <cellStyle name="KPMG Heading 4" xfId="1016" xr:uid="{00000000-0005-0000-0000-0000F7030000}"/>
    <cellStyle name="KPMG Normal" xfId="1017" xr:uid="{00000000-0005-0000-0000-0000F8030000}"/>
    <cellStyle name="KPMG Normal Text" xfId="1018" xr:uid="{00000000-0005-0000-0000-0000F9030000}"/>
    <cellStyle name="Large" xfId="1019" xr:uid="{00000000-0005-0000-0000-0000FA030000}"/>
    <cellStyle name="Linked Cell 2" xfId="1020" xr:uid="{00000000-0005-0000-0000-0000FB030000}"/>
    <cellStyle name="Linked Cell 2 2" xfId="1021" xr:uid="{00000000-0005-0000-0000-0000FC030000}"/>
    <cellStyle name="Linked Cell 3" xfId="1022" xr:uid="{00000000-0005-0000-0000-0000FD030000}"/>
    <cellStyle name="Mid_Centred" xfId="1023" xr:uid="{00000000-0005-0000-0000-0000FE030000}"/>
    <cellStyle name="Neutral 2" xfId="1024" xr:uid="{00000000-0005-0000-0000-0000FF030000}"/>
    <cellStyle name="Neutral 2 2" xfId="1025" xr:uid="{00000000-0005-0000-0000-000000040000}"/>
    <cellStyle name="Neutral 3" xfId="1026" xr:uid="{00000000-0005-0000-0000-000001040000}"/>
    <cellStyle name="Neutral 4" xfId="1027" xr:uid="{00000000-0005-0000-0000-000002040000}"/>
    <cellStyle name="Neutral 5" xfId="1028" xr:uid="{00000000-0005-0000-0000-000003040000}"/>
    <cellStyle name="Normal" xfId="0" builtinId="0"/>
    <cellStyle name="Normal - Style1" xfId="1029" xr:uid="{00000000-0005-0000-0000-000005040000}"/>
    <cellStyle name="Normal 10" xfId="1030" xr:uid="{00000000-0005-0000-0000-000006040000}"/>
    <cellStyle name="Normal 10 2" xfId="1031" xr:uid="{00000000-0005-0000-0000-000007040000}"/>
    <cellStyle name="Normal 10 2 2" xfId="1032" xr:uid="{00000000-0005-0000-0000-000008040000}"/>
    <cellStyle name="Normal 10 2 2 2" xfId="1033" xr:uid="{00000000-0005-0000-0000-000009040000}"/>
    <cellStyle name="Normal 10 2 3" xfId="1034" xr:uid="{00000000-0005-0000-0000-00000A040000}"/>
    <cellStyle name="Normal 10 2 3 2" xfId="1035" xr:uid="{00000000-0005-0000-0000-00000B040000}"/>
    <cellStyle name="Normal 10 3" xfId="1036" xr:uid="{00000000-0005-0000-0000-00000C040000}"/>
    <cellStyle name="Normal 10 3 2" xfId="1037" xr:uid="{00000000-0005-0000-0000-00000D040000}"/>
    <cellStyle name="Normal 10 3 2 2" xfId="1038" xr:uid="{00000000-0005-0000-0000-00000E040000}"/>
    <cellStyle name="Normal 10 3 2 3" xfId="1039" xr:uid="{00000000-0005-0000-0000-00000F040000}"/>
    <cellStyle name="Normal 10 3 3" xfId="1040" xr:uid="{00000000-0005-0000-0000-000010040000}"/>
    <cellStyle name="Normal 10 4" xfId="1041" xr:uid="{00000000-0005-0000-0000-000011040000}"/>
    <cellStyle name="Normal 10 4 2" xfId="1042" xr:uid="{00000000-0005-0000-0000-000012040000}"/>
    <cellStyle name="Normal 10 5" xfId="1043" xr:uid="{00000000-0005-0000-0000-000013040000}"/>
    <cellStyle name="Normal 10 5 2" xfId="1044" xr:uid="{00000000-0005-0000-0000-000014040000}"/>
    <cellStyle name="Normal 10 5 2 2" xfId="1045" xr:uid="{00000000-0005-0000-0000-000015040000}"/>
    <cellStyle name="Normal 10 5 2 2 2" xfId="1046" xr:uid="{00000000-0005-0000-0000-000016040000}"/>
    <cellStyle name="Normal 10 5 2 2 3" xfId="1047" xr:uid="{00000000-0005-0000-0000-000017040000}"/>
    <cellStyle name="Normal 10 5 2 3" xfId="1048" xr:uid="{00000000-0005-0000-0000-000018040000}"/>
    <cellStyle name="Normal 10 5 3" xfId="1049" xr:uid="{00000000-0005-0000-0000-000019040000}"/>
    <cellStyle name="Normal 10 5 3 2" xfId="1050" xr:uid="{00000000-0005-0000-0000-00001A040000}"/>
    <cellStyle name="Normal 10 5 3 2 2" xfId="1051" xr:uid="{00000000-0005-0000-0000-00001B040000}"/>
    <cellStyle name="Normal 10 5 3 3" xfId="1052" xr:uid="{00000000-0005-0000-0000-00001C040000}"/>
    <cellStyle name="Normal 10 5 3 3 2" xfId="1053" xr:uid="{00000000-0005-0000-0000-00001D040000}"/>
    <cellStyle name="Normal 10 5 3 4" xfId="1054" xr:uid="{00000000-0005-0000-0000-00001E040000}"/>
    <cellStyle name="Normal 10 5 4" xfId="1055" xr:uid="{00000000-0005-0000-0000-00001F040000}"/>
    <cellStyle name="Normal 10 5 4 2" xfId="1056" xr:uid="{00000000-0005-0000-0000-000020040000}"/>
    <cellStyle name="Normal 10 5 5" xfId="1057" xr:uid="{00000000-0005-0000-0000-000021040000}"/>
    <cellStyle name="Normal 10 5 5 2" xfId="1058" xr:uid="{00000000-0005-0000-0000-000022040000}"/>
    <cellStyle name="Normal 10 5 6" xfId="1059" xr:uid="{00000000-0005-0000-0000-000023040000}"/>
    <cellStyle name="Normal 10 6" xfId="1060" xr:uid="{00000000-0005-0000-0000-000024040000}"/>
    <cellStyle name="Normal 11" xfId="1061" xr:uid="{00000000-0005-0000-0000-000025040000}"/>
    <cellStyle name="Normal 11 2" xfId="1062" xr:uid="{00000000-0005-0000-0000-000026040000}"/>
    <cellStyle name="Normal 11 2 2" xfId="1063" xr:uid="{00000000-0005-0000-0000-000027040000}"/>
    <cellStyle name="Normal 11 2 2 2" xfId="1064" xr:uid="{00000000-0005-0000-0000-000028040000}"/>
    <cellStyle name="Normal 11 2 2 3" xfId="1065" xr:uid="{00000000-0005-0000-0000-000029040000}"/>
    <cellStyle name="Normal 11 2 3" xfId="1066" xr:uid="{00000000-0005-0000-0000-00002A040000}"/>
    <cellStyle name="Normal 11 3" xfId="1067" xr:uid="{00000000-0005-0000-0000-00002B040000}"/>
    <cellStyle name="Normal 11 3 2" xfId="1068" xr:uid="{00000000-0005-0000-0000-00002C040000}"/>
    <cellStyle name="Normal 11 3 3" xfId="1069" xr:uid="{00000000-0005-0000-0000-00002D040000}"/>
    <cellStyle name="Normal 11 4" xfId="1070" xr:uid="{00000000-0005-0000-0000-00002E040000}"/>
    <cellStyle name="Normal 12" xfId="1071" xr:uid="{00000000-0005-0000-0000-00002F040000}"/>
    <cellStyle name="Normal 12 2" xfId="1072" xr:uid="{00000000-0005-0000-0000-000030040000}"/>
    <cellStyle name="Normal 12 2 2" xfId="1073" xr:uid="{00000000-0005-0000-0000-000031040000}"/>
    <cellStyle name="Normal 12 2 3" xfId="1074" xr:uid="{00000000-0005-0000-0000-000032040000}"/>
    <cellStyle name="Normal 12 3" xfId="1075" xr:uid="{00000000-0005-0000-0000-000033040000}"/>
    <cellStyle name="Normal 13" xfId="1076" xr:uid="{00000000-0005-0000-0000-000034040000}"/>
    <cellStyle name="Normal 13 2" xfId="1077" xr:uid="{00000000-0005-0000-0000-000035040000}"/>
    <cellStyle name="Normal 13 2 2" xfId="1078" xr:uid="{00000000-0005-0000-0000-000036040000}"/>
    <cellStyle name="Normal 13 3" xfId="1079" xr:uid="{00000000-0005-0000-0000-000037040000}"/>
    <cellStyle name="Normal 14" xfId="1080" xr:uid="{00000000-0005-0000-0000-000038040000}"/>
    <cellStyle name="Normal 14 2" xfId="1081" xr:uid="{00000000-0005-0000-0000-000039040000}"/>
    <cellStyle name="Normal 14 2 2" xfId="1082" xr:uid="{00000000-0005-0000-0000-00003A040000}"/>
    <cellStyle name="Normal 14 3" xfId="1083" xr:uid="{00000000-0005-0000-0000-00003B040000}"/>
    <cellStyle name="Normal 15" xfId="1084" xr:uid="{00000000-0005-0000-0000-00003C040000}"/>
    <cellStyle name="Normal 15 10" xfId="1085" xr:uid="{00000000-0005-0000-0000-00003D040000}"/>
    <cellStyle name="Normal 15 2" xfId="1086" xr:uid="{00000000-0005-0000-0000-00003E040000}"/>
    <cellStyle name="Normal 15 2 2" xfId="1087" xr:uid="{00000000-0005-0000-0000-00003F040000}"/>
    <cellStyle name="Normal 15 2 2 2" xfId="1088" xr:uid="{00000000-0005-0000-0000-000040040000}"/>
    <cellStyle name="Normal 15 2 2 2 2" xfId="1089" xr:uid="{00000000-0005-0000-0000-000041040000}"/>
    <cellStyle name="Normal 15 2 2 3" xfId="1090" xr:uid="{00000000-0005-0000-0000-000042040000}"/>
    <cellStyle name="Normal 15 2 3" xfId="1091" xr:uid="{00000000-0005-0000-0000-000043040000}"/>
    <cellStyle name="Normal 15 2 3 2" xfId="1092" xr:uid="{00000000-0005-0000-0000-000044040000}"/>
    <cellStyle name="Normal 15 2 3 2 2" xfId="1093" xr:uid="{00000000-0005-0000-0000-000045040000}"/>
    <cellStyle name="Normal 15 2 3 3" xfId="1094" xr:uid="{00000000-0005-0000-0000-000046040000}"/>
    <cellStyle name="Normal 15 2 4" xfId="1095" xr:uid="{00000000-0005-0000-0000-000047040000}"/>
    <cellStyle name="Normal 15 2 4 2" xfId="1096" xr:uid="{00000000-0005-0000-0000-000048040000}"/>
    <cellStyle name="Normal 15 2 5" xfId="1097" xr:uid="{00000000-0005-0000-0000-000049040000}"/>
    <cellStyle name="Normal 15 3" xfId="1098" xr:uid="{00000000-0005-0000-0000-00004A040000}"/>
    <cellStyle name="Normal 15 3 2" xfId="1099" xr:uid="{00000000-0005-0000-0000-00004B040000}"/>
    <cellStyle name="Normal 15 3 2 2" xfId="1100" xr:uid="{00000000-0005-0000-0000-00004C040000}"/>
    <cellStyle name="Normal 15 3 2 2 2" xfId="1101" xr:uid="{00000000-0005-0000-0000-00004D040000}"/>
    <cellStyle name="Normal 15 3 2 3" xfId="1102" xr:uid="{00000000-0005-0000-0000-00004E040000}"/>
    <cellStyle name="Normal 15 3 3" xfId="1103" xr:uid="{00000000-0005-0000-0000-00004F040000}"/>
    <cellStyle name="Normal 15 3 3 2" xfId="1104" xr:uid="{00000000-0005-0000-0000-000050040000}"/>
    <cellStyle name="Normal 15 3 3 2 2" xfId="1105" xr:uid="{00000000-0005-0000-0000-000051040000}"/>
    <cellStyle name="Normal 15 3 3 3" xfId="1106" xr:uid="{00000000-0005-0000-0000-000052040000}"/>
    <cellStyle name="Normal 15 3 4" xfId="1107" xr:uid="{00000000-0005-0000-0000-000053040000}"/>
    <cellStyle name="Normal 15 3 4 2" xfId="1108" xr:uid="{00000000-0005-0000-0000-000054040000}"/>
    <cellStyle name="Normal 15 3 5" xfId="1109" xr:uid="{00000000-0005-0000-0000-000055040000}"/>
    <cellStyle name="Normal 15 4" xfId="1110" xr:uid="{00000000-0005-0000-0000-000056040000}"/>
    <cellStyle name="Normal 15 4 2" xfId="1111" xr:uid="{00000000-0005-0000-0000-000057040000}"/>
    <cellStyle name="Normal 15 4 2 2" xfId="1112" xr:uid="{00000000-0005-0000-0000-000058040000}"/>
    <cellStyle name="Normal 15 4 2 2 2" xfId="1113" xr:uid="{00000000-0005-0000-0000-000059040000}"/>
    <cellStyle name="Normal 15 4 2 3" xfId="1114" xr:uid="{00000000-0005-0000-0000-00005A040000}"/>
    <cellStyle name="Normal 15 4 3" xfId="1115" xr:uid="{00000000-0005-0000-0000-00005B040000}"/>
    <cellStyle name="Normal 15 4 3 2" xfId="1116" xr:uid="{00000000-0005-0000-0000-00005C040000}"/>
    <cellStyle name="Normal 15 4 3 2 2" xfId="1117" xr:uid="{00000000-0005-0000-0000-00005D040000}"/>
    <cellStyle name="Normal 15 4 3 3" xfId="1118" xr:uid="{00000000-0005-0000-0000-00005E040000}"/>
    <cellStyle name="Normal 15 4 4" xfId="1119" xr:uid="{00000000-0005-0000-0000-00005F040000}"/>
    <cellStyle name="Normal 15 4 4 2" xfId="1120" xr:uid="{00000000-0005-0000-0000-000060040000}"/>
    <cellStyle name="Normal 15 4 5" xfId="1121" xr:uid="{00000000-0005-0000-0000-000061040000}"/>
    <cellStyle name="Normal 15 5" xfId="1122" xr:uid="{00000000-0005-0000-0000-000062040000}"/>
    <cellStyle name="Normal 15 5 2" xfId="1123" xr:uid="{00000000-0005-0000-0000-000063040000}"/>
    <cellStyle name="Normal 15 5 2 2" xfId="1124" xr:uid="{00000000-0005-0000-0000-000064040000}"/>
    <cellStyle name="Normal 15 5 2 2 2" xfId="1125" xr:uid="{00000000-0005-0000-0000-000065040000}"/>
    <cellStyle name="Normal 15 5 2 3" xfId="1126" xr:uid="{00000000-0005-0000-0000-000066040000}"/>
    <cellStyle name="Normal 15 5 3" xfId="1127" xr:uid="{00000000-0005-0000-0000-000067040000}"/>
    <cellStyle name="Normal 15 5 3 2" xfId="1128" xr:uid="{00000000-0005-0000-0000-000068040000}"/>
    <cellStyle name="Normal 15 5 3 2 2" xfId="1129" xr:uid="{00000000-0005-0000-0000-000069040000}"/>
    <cellStyle name="Normal 15 5 3 3" xfId="1130" xr:uid="{00000000-0005-0000-0000-00006A040000}"/>
    <cellStyle name="Normal 15 5 4" xfId="1131" xr:uid="{00000000-0005-0000-0000-00006B040000}"/>
    <cellStyle name="Normal 15 5 4 2" xfId="1132" xr:uid="{00000000-0005-0000-0000-00006C040000}"/>
    <cellStyle name="Normal 15 5 5" xfId="1133" xr:uid="{00000000-0005-0000-0000-00006D040000}"/>
    <cellStyle name="Normal 15 6" xfId="1134" xr:uid="{00000000-0005-0000-0000-00006E040000}"/>
    <cellStyle name="Normal 15 6 2" xfId="1135" xr:uid="{00000000-0005-0000-0000-00006F040000}"/>
    <cellStyle name="Normal 15 6 2 2" xfId="1136" xr:uid="{00000000-0005-0000-0000-000070040000}"/>
    <cellStyle name="Normal 15 6 3" xfId="1137" xr:uid="{00000000-0005-0000-0000-000071040000}"/>
    <cellStyle name="Normal 15 7" xfId="1138" xr:uid="{00000000-0005-0000-0000-000072040000}"/>
    <cellStyle name="Normal 15 7 2" xfId="1139" xr:uid="{00000000-0005-0000-0000-000073040000}"/>
    <cellStyle name="Normal 15 7 2 2" xfId="1140" xr:uid="{00000000-0005-0000-0000-000074040000}"/>
    <cellStyle name="Normal 15 7 3" xfId="1141" xr:uid="{00000000-0005-0000-0000-000075040000}"/>
    <cellStyle name="Normal 15 8" xfId="1142" xr:uid="{00000000-0005-0000-0000-000076040000}"/>
    <cellStyle name="Normal 15 8 2" xfId="1143" xr:uid="{00000000-0005-0000-0000-000077040000}"/>
    <cellStyle name="Normal 15 9" xfId="1144" xr:uid="{00000000-0005-0000-0000-000078040000}"/>
    <cellStyle name="Normal 16" xfId="1145" xr:uid="{00000000-0005-0000-0000-000079040000}"/>
    <cellStyle name="Normal 16 2" xfId="1146" xr:uid="{00000000-0005-0000-0000-00007A040000}"/>
    <cellStyle name="Normal 16 2 2" xfId="1147" xr:uid="{00000000-0005-0000-0000-00007B040000}"/>
    <cellStyle name="Normal 16 2 2 2" xfId="1148" xr:uid="{00000000-0005-0000-0000-00007C040000}"/>
    <cellStyle name="Normal 16 2 3" xfId="1149" xr:uid="{00000000-0005-0000-0000-00007D040000}"/>
    <cellStyle name="Normal 16 3" xfId="1150" xr:uid="{00000000-0005-0000-0000-00007E040000}"/>
    <cellStyle name="Normal 17" xfId="1151" xr:uid="{00000000-0005-0000-0000-00007F040000}"/>
    <cellStyle name="Normal 17 2" xfId="1152" xr:uid="{00000000-0005-0000-0000-000080040000}"/>
    <cellStyle name="Normal 18" xfId="1153" xr:uid="{00000000-0005-0000-0000-000081040000}"/>
    <cellStyle name="Normal 18 2" xfId="1154" xr:uid="{00000000-0005-0000-0000-000082040000}"/>
    <cellStyle name="Normal 18 2 2" xfId="1155" xr:uid="{00000000-0005-0000-0000-000083040000}"/>
    <cellStyle name="Normal 19" xfId="1156" xr:uid="{00000000-0005-0000-0000-000084040000}"/>
    <cellStyle name="Normal 19 2" xfId="1157" xr:uid="{00000000-0005-0000-0000-000085040000}"/>
    <cellStyle name="Normal 19 2 2" xfId="1158" xr:uid="{00000000-0005-0000-0000-000086040000}"/>
    <cellStyle name="Normal 2" xfId="1159" xr:uid="{00000000-0005-0000-0000-000087040000}"/>
    <cellStyle name="Normal 2 10" xfId="1160" xr:uid="{00000000-0005-0000-0000-000088040000}"/>
    <cellStyle name="Normal 2 11" xfId="1161" xr:uid="{00000000-0005-0000-0000-000089040000}"/>
    <cellStyle name="Normal 2 11 2" xfId="1162" xr:uid="{00000000-0005-0000-0000-00008A040000}"/>
    <cellStyle name="Normal 2 12" xfId="1163" xr:uid="{00000000-0005-0000-0000-00008B040000}"/>
    <cellStyle name="Normal 2 13" xfId="1164" xr:uid="{00000000-0005-0000-0000-00008C040000}"/>
    <cellStyle name="Normal 2 2" xfId="1165" xr:uid="{00000000-0005-0000-0000-00008D040000}"/>
    <cellStyle name="Normal 2 2 2" xfId="1166" xr:uid="{00000000-0005-0000-0000-00008E040000}"/>
    <cellStyle name="Normal 2 2 2 2" xfId="1167" xr:uid="{00000000-0005-0000-0000-00008F040000}"/>
    <cellStyle name="Normal 2 2 2 3" xfId="1168" xr:uid="{00000000-0005-0000-0000-000090040000}"/>
    <cellStyle name="Normal 2 2 3" xfId="1169" xr:uid="{00000000-0005-0000-0000-000091040000}"/>
    <cellStyle name="Normal 2 2 4" xfId="1170" xr:uid="{00000000-0005-0000-0000-000092040000}"/>
    <cellStyle name="Normal 2 2 4 2" xfId="1171" xr:uid="{00000000-0005-0000-0000-000093040000}"/>
    <cellStyle name="Normal 2 2 4 2 2" xfId="1172" xr:uid="{00000000-0005-0000-0000-000094040000}"/>
    <cellStyle name="Normal 2 2 4 3" xfId="1173" xr:uid="{00000000-0005-0000-0000-000095040000}"/>
    <cellStyle name="Normal 2 2 4 4" xfId="1174" xr:uid="{00000000-0005-0000-0000-000096040000}"/>
    <cellStyle name="Normal 2 2 4 5" xfId="1175" xr:uid="{00000000-0005-0000-0000-000097040000}"/>
    <cellStyle name="Normal 2 2 5" xfId="1176" xr:uid="{00000000-0005-0000-0000-000098040000}"/>
    <cellStyle name="Normal 2 2 5 2" xfId="1177" xr:uid="{00000000-0005-0000-0000-000099040000}"/>
    <cellStyle name="Normal 2 2 6" xfId="1178" xr:uid="{00000000-0005-0000-0000-00009A040000}"/>
    <cellStyle name="Normal 2 2 7" xfId="1179" xr:uid="{00000000-0005-0000-0000-00009B040000}"/>
    <cellStyle name="Normal 2 2 8" xfId="1180" xr:uid="{00000000-0005-0000-0000-00009C040000}"/>
    <cellStyle name="Normal 2 3" xfId="1181" xr:uid="{00000000-0005-0000-0000-00009D040000}"/>
    <cellStyle name="Normal 2 3 2" xfId="1182" xr:uid="{00000000-0005-0000-0000-00009E040000}"/>
    <cellStyle name="Normal 2 3 2 2" xfId="1183" xr:uid="{00000000-0005-0000-0000-00009F040000}"/>
    <cellStyle name="Normal 2 3 3" xfId="1184" xr:uid="{00000000-0005-0000-0000-0000A0040000}"/>
    <cellStyle name="Normal 2 4" xfId="1185" xr:uid="{00000000-0005-0000-0000-0000A1040000}"/>
    <cellStyle name="Normal 2 4 10" xfId="1186" xr:uid="{00000000-0005-0000-0000-0000A2040000}"/>
    <cellStyle name="Normal 2 4 11" xfId="1187" xr:uid="{00000000-0005-0000-0000-0000A3040000}"/>
    <cellStyle name="Normal 2 4 2" xfId="1188" xr:uid="{00000000-0005-0000-0000-0000A4040000}"/>
    <cellStyle name="Normal 2 4 3" xfId="1189" xr:uid="{00000000-0005-0000-0000-0000A5040000}"/>
    <cellStyle name="Normal 2 4 3 2" xfId="1190" xr:uid="{00000000-0005-0000-0000-0000A6040000}"/>
    <cellStyle name="Normal 2 4 3 2 2" xfId="1191" xr:uid="{00000000-0005-0000-0000-0000A7040000}"/>
    <cellStyle name="Normal 2 4 3 2 2 2" xfId="1192" xr:uid="{00000000-0005-0000-0000-0000A8040000}"/>
    <cellStyle name="Normal 2 4 3 2 2 2 2" xfId="1193" xr:uid="{00000000-0005-0000-0000-0000A9040000}"/>
    <cellStyle name="Normal 2 4 3 2 2 3" xfId="1194" xr:uid="{00000000-0005-0000-0000-0000AA040000}"/>
    <cellStyle name="Normal 2 4 3 2 3" xfId="1195" xr:uid="{00000000-0005-0000-0000-0000AB040000}"/>
    <cellStyle name="Normal 2 4 3 2 3 2" xfId="1196" xr:uid="{00000000-0005-0000-0000-0000AC040000}"/>
    <cellStyle name="Normal 2 4 3 2 3 2 2" xfId="1197" xr:uid="{00000000-0005-0000-0000-0000AD040000}"/>
    <cellStyle name="Normal 2 4 3 2 3 3" xfId="1198" xr:uid="{00000000-0005-0000-0000-0000AE040000}"/>
    <cellStyle name="Normal 2 4 3 2 4" xfId="1199" xr:uid="{00000000-0005-0000-0000-0000AF040000}"/>
    <cellStyle name="Normal 2 4 3 2 4 2" xfId="1200" xr:uid="{00000000-0005-0000-0000-0000B0040000}"/>
    <cellStyle name="Normal 2 4 3 2 5" xfId="1201" xr:uid="{00000000-0005-0000-0000-0000B1040000}"/>
    <cellStyle name="Normal 2 4 3 3" xfId="1202" xr:uid="{00000000-0005-0000-0000-0000B2040000}"/>
    <cellStyle name="Normal 2 4 3 3 2" xfId="1203" xr:uid="{00000000-0005-0000-0000-0000B3040000}"/>
    <cellStyle name="Normal 2 4 3 3 2 2" xfId="1204" xr:uid="{00000000-0005-0000-0000-0000B4040000}"/>
    <cellStyle name="Normal 2 4 3 3 2 2 2" xfId="1205" xr:uid="{00000000-0005-0000-0000-0000B5040000}"/>
    <cellStyle name="Normal 2 4 3 3 2 3" xfId="1206" xr:uid="{00000000-0005-0000-0000-0000B6040000}"/>
    <cellStyle name="Normal 2 4 3 3 3" xfId="1207" xr:uid="{00000000-0005-0000-0000-0000B7040000}"/>
    <cellStyle name="Normal 2 4 3 3 3 2" xfId="1208" xr:uid="{00000000-0005-0000-0000-0000B8040000}"/>
    <cellStyle name="Normal 2 4 3 3 3 2 2" xfId="1209" xr:uid="{00000000-0005-0000-0000-0000B9040000}"/>
    <cellStyle name="Normal 2 4 3 3 3 3" xfId="1210" xr:uid="{00000000-0005-0000-0000-0000BA040000}"/>
    <cellStyle name="Normal 2 4 3 3 4" xfId="1211" xr:uid="{00000000-0005-0000-0000-0000BB040000}"/>
    <cellStyle name="Normal 2 4 3 3 4 2" xfId="1212" xr:uid="{00000000-0005-0000-0000-0000BC040000}"/>
    <cellStyle name="Normal 2 4 3 3 5" xfId="1213" xr:uid="{00000000-0005-0000-0000-0000BD040000}"/>
    <cellStyle name="Normal 2 4 3 4" xfId="1214" xr:uid="{00000000-0005-0000-0000-0000BE040000}"/>
    <cellStyle name="Normal 2 4 3 4 2" xfId="1215" xr:uid="{00000000-0005-0000-0000-0000BF040000}"/>
    <cellStyle name="Normal 2 4 3 4 2 2" xfId="1216" xr:uid="{00000000-0005-0000-0000-0000C0040000}"/>
    <cellStyle name="Normal 2 4 3 4 2 2 2" xfId="1217" xr:uid="{00000000-0005-0000-0000-0000C1040000}"/>
    <cellStyle name="Normal 2 4 3 4 2 3" xfId="1218" xr:uid="{00000000-0005-0000-0000-0000C2040000}"/>
    <cellStyle name="Normal 2 4 3 4 3" xfId="1219" xr:uid="{00000000-0005-0000-0000-0000C3040000}"/>
    <cellStyle name="Normal 2 4 3 4 3 2" xfId="1220" xr:uid="{00000000-0005-0000-0000-0000C4040000}"/>
    <cellStyle name="Normal 2 4 3 4 3 2 2" xfId="1221" xr:uid="{00000000-0005-0000-0000-0000C5040000}"/>
    <cellStyle name="Normal 2 4 3 4 3 3" xfId="1222" xr:uid="{00000000-0005-0000-0000-0000C6040000}"/>
    <cellStyle name="Normal 2 4 3 4 4" xfId="1223" xr:uid="{00000000-0005-0000-0000-0000C7040000}"/>
    <cellStyle name="Normal 2 4 3 4 4 2" xfId="1224" xr:uid="{00000000-0005-0000-0000-0000C8040000}"/>
    <cellStyle name="Normal 2 4 3 4 5" xfId="1225" xr:uid="{00000000-0005-0000-0000-0000C9040000}"/>
    <cellStyle name="Normal 2 4 3 5" xfId="1226" xr:uid="{00000000-0005-0000-0000-0000CA040000}"/>
    <cellStyle name="Normal 2 4 3 5 2" xfId="1227" xr:uid="{00000000-0005-0000-0000-0000CB040000}"/>
    <cellStyle name="Normal 2 4 3 5 2 2" xfId="1228" xr:uid="{00000000-0005-0000-0000-0000CC040000}"/>
    <cellStyle name="Normal 2 4 3 5 3" xfId="1229" xr:uid="{00000000-0005-0000-0000-0000CD040000}"/>
    <cellStyle name="Normal 2 4 3 6" xfId="1230" xr:uid="{00000000-0005-0000-0000-0000CE040000}"/>
    <cellStyle name="Normal 2 4 3 6 2" xfId="1231" xr:uid="{00000000-0005-0000-0000-0000CF040000}"/>
    <cellStyle name="Normal 2 4 3 6 2 2" xfId="1232" xr:uid="{00000000-0005-0000-0000-0000D0040000}"/>
    <cellStyle name="Normal 2 4 3 6 3" xfId="1233" xr:uid="{00000000-0005-0000-0000-0000D1040000}"/>
    <cellStyle name="Normal 2 4 3 7" xfId="1234" xr:uid="{00000000-0005-0000-0000-0000D2040000}"/>
    <cellStyle name="Normal 2 4 3 7 2" xfId="1235" xr:uid="{00000000-0005-0000-0000-0000D3040000}"/>
    <cellStyle name="Normal 2 4 3 8" xfId="1236" xr:uid="{00000000-0005-0000-0000-0000D4040000}"/>
    <cellStyle name="Normal 2 4 4" xfId="1237" xr:uid="{00000000-0005-0000-0000-0000D5040000}"/>
    <cellStyle name="Normal 2 4 4 2" xfId="1238" xr:uid="{00000000-0005-0000-0000-0000D6040000}"/>
    <cellStyle name="Normal 2 4 4 2 2" xfId="1239" xr:uid="{00000000-0005-0000-0000-0000D7040000}"/>
    <cellStyle name="Normal 2 4 4 2 2 2" xfId="1240" xr:uid="{00000000-0005-0000-0000-0000D8040000}"/>
    <cellStyle name="Normal 2 4 4 2 3" xfId="1241" xr:uid="{00000000-0005-0000-0000-0000D9040000}"/>
    <cellStyle name="Normal 2 4 4 3" xfId="1242" xr:uid="{00000000-0005-0000-0000-0000DA040000}"/>
    <cellStyle name="Normal 2 4 4 3 2" xfId="1243" xr:uid="{00000000-0005-0000-0000-0000DB040000}"/>
    <cellStyle name="Normal 2 4 4 3 2 2" xfId="1244" xr:uid="{00000000-0005-0000-0000-0000DC040000}"/>
    <cellStyle name="Normal 2 4 4 3 3" xfId="1245" xr:uid="{00000000-0005-0000-0000-0000DD040000}"/>
    <cellStyle name="Normal 2 4 4 4" xfId="1246" xr:uid="{00000000-0005-0000-0000-0000DE040000}"/>
    <cellStyle name="Normal 2 4 4 4 2" xfId="1247" xr:uid="{00000000-0005-0000-0000-0000DF040000}"/>
    <cellStyle name="Normal 2 4 4 5" xfId="1248" xr:uid="{00000000-0005-0000-0000-0000E0040000}"/>
    <cellStyle name="Normal 2 4 5" xfId="1249" xr:uid="{00000000-0005-0000-0000-0000E1040000}"/>
    <cellStyle name="Normal 2 4 5 2" xfId="1250" xr:uid="{00000000-0005-0000-0000-0000E2040000}"/>
    <cellStyle name="Normal 2 4 5 2 2" xfId="1251" xr:uid="{00000000-0005-0000-0000-0000E3040000}"/>
    <cellStyle name="Normal 2 4 5 2 2 2" xfId="1252" xr:uid="{00000000-0005-0000-0000-0000E4040000}"/>
    <cellStyle name="Normal 2 4 5 2 3" xfId="1253" xr:uid="{00000000-0005-0000-0000-0000E5040000}"/>
    <cellStyle name="Normal 2 4 5 3" xfId="1254" xr:uid="{00000000-0005-0000-0000-0000E6040000}"/>
    <cellStyle name="Normal 2 4 5 3 2" xfId="1255" xr:uid="{00000000-0005-0000-0000-0000E7040000}"/>
    <cellStyle name="Normal 2 4 5 3 2 2" xfId="1256" xr:uid="{00000000-0005-0000-0000-0000E8040000}"/>
    <cellStyle name="Normal 2 4 5 3 3" xfId="1257" xr:uid="{00000000-0005-0000-0000-0000E9040000}"/>
    <cellStyle name="Normal 2 4 5 4" xfId="1258" xr:uid="{00000000-0005-0000-0000-0000EA040000}"/>
    <cellStyle name="Normal 2 4 5 4 2" xfId="1259" xr:uid="{00000000-0005-0000-0000-0000EB040000}"/>
    <cellStyle name="Normal 2 4 5 5" xfId="1260" xr:uid="{00000000-0005-0000-0000-0000EC040000}"/>
    <cellStyle name="Normal 2 4 6" xfId="1261" xr:uid="{00000000-0005-0000-0000-0000ED040000}"/>
    <cellStyle name="Normal 2 4 6 2" xfId="1262" xr:uid="{00000000-0005-0000-0000-0000EE040000}"/>
    <cellStyle name="Normal 2 4 6 2 2" xfId="1263" xr:uid="{00000000-0005-0000-0000-0000EF040000}"/>
    <cellStyle name="Normal 2 4 6 2 2 2" xfId="1264" xr:uid="{00000000-0005-0000-0000-0000F0040000}"/>
    <cellStyle name="Normal 2 4 6 2 3" xfId="1265" xr:uid="{00000000-0005-0000-0000-0000F1040000}"/>
    <cellStyle name="Normal 2 4 6 3" xfId="1266" xr:uid="{00000000-0005-0000-0000-0000F2040000}"/>
    <cellStyle name="Normal 2 4 6 3 2" xfId="1267" xr:uid="{00000000-0005-0000-0000-0000F3040000}"/>
    <cellStyle name="Normal 2 4 6 3 2 2" xfId="1268" xr:uid="{00000000-0005-0000-0000-0000F4040000}"/>
    <cellStyle name="Normal 2 4 6 3 3" xfId="1269" xr:uid="{00000000-0005-0000-0000-0000F5040000}"/>
    <cellStyle name="Normal 2 4 6 4" xfId="1270" xr:uid="{00000000-0005-0000-0000-0000F6040000}"/>
    <cellStyle name="Normal 2 4 6 4 2" xfId="1271" xr:uid="{00000000-0005-0000-0000-0000F7040000}"/>
    <cellStyle name="Normal 2 4 6 5" xfId="1272" xr:uid="{00000000-0005-0000-0000-0000F8040000}"/>
    <cellStyle name="Normal 2 4 7" xfId="1273" xr:uid="{00000000-0005-0000-0000-0000F9040000}"/>
    <cellStyle name="Normal 2 4 7 2" xfId="1274" xr:uid="{00000000-0005-0000-0000-0000FA040000}"/>
    <cellStyle name="Normal 2 4 7 2 2" xfId="1275" xr:uid="{00000000-0005-0000-0000-0000FB040000}"/>
    <cellStyle name="Normal 2 4 7 3" xfId="1276" xr:uid="{00000000-0005-0000-0000-0000FC040000}"/>
    <cellStyle name="Normal 2 4 8" xfId="1277" xr:uid="{00000000-0005-0000-0000-0000FD040000}"/>
    <cellStyle name="Normal 2 4 8 2" xfId="1278" xr:uid="{00000000-0005-0000-0000-0000FE040000}"/>
    <cellStyle name="Normal 2 4 8 2 2" xfId="1279" xr:uid="{00000000-0005-0000-0000-0000FF040000}"/>
    <cellStyle name="Normal 2 4 8 3" xfId="1280" xr:uid="{00000000-0005-0000-0000-000000050000}"/>
    <cellStyle name="Normal 2 4 9" xfId="1281" xr:uid="{00000000-0005-0000-0000-000001050000}"/>
    <cellStyle name="Normal 2 4 9 2" xfId="1282" xr:uid="{00000000-0005-0000-0000-000002050000}"/>
    <cellStyle name="Normal 2 5" xfId="1283" xr:uid="{00000000-0005-0000-0000-000003050000}"/>
    <cellStyle name="Normal 2 5 2" xfId="1284" xr:uid="{00000000-0005-0000-0000-000004050000}"/>
    <cellStyle name="Normal 2 5 2 2" xfId="1285" xr:uid="{00000000-0005-0000-0000-000005050000}"/>
    <cellStyle name="Normal 2 5 3" xfId="1286" xr:uid="{00000000-0005-0000-0000-000006050000}"/>
    <cellStyle name="Normal 2 5 4" xfId="1287" xr:uid="{00000000-0005-0000-0000-000007050000}"/>
    <cellStyle name="Normal 2 6" xfId="1288" xr:uid="{00000000-0005-0000-0000-000008050000}"/>
    <cellStyle name="Normal 2 7" xfId="1289" xr:uid="{00000000-0005-0000-0000-000009050000}"/>
    <cellStyle name="Normal 2 7 2" xfId="1290" xr:uid="{00000000-0005-0000-0000-00000A050000}"/>
    <cellStyle name="Normal 2 7 3" xfId="1291" xr:uid="{00000000-0005-0000-0000-00000B050000}"/>
    <cellStyle name="Normal 2 7 4" xfId="1292" xr:uid="{00000000-0005-0000-0000-00000C050000}"/>
    <cellStyle name="Normal 2 8" xfId="1293" xr:uid="{00000000-0005-0000-0000-00000D050000}"/>
    <cellStyle name="Normal 2 8 2" xfId="1294" xr:uid="{00000000-0005-0000-0000-00000E050000}"/>
    <cellStyle name="Normal 2 8 3" xfId="1295" xr:uid="{00000000-0005-0000-0000-00000F050000}"/>
    <cellStyle name="Normal 2 9" xfId="1296" xr:uid="{00000000-0005-0000-0000-000010050000}"/>
    <cellStyle name="Normal 20" xfId="1297" xr:uid="{00000000-0005-0000-0000-000011050000}"/>
    <cellStyle name="Normal 20 2" xfId="1298" xr:uid="{00000000-0005-0000-0000-000012050000}"/>
    <cellStyle name="Normal 21" xfId="1299" xr:uid="{00000000-0005-0000-0000-000013050000}"/>
    <cellStyle name="Normal 21 2" xfId="1300" xr:uid="{00000000-0005-0000-0000-000014050000}"/>
    <cellStyle name="Normal 22" xfId="1301" xr:uid="{00000000-0005-0000-0000-000015050000}"/>
    <cellStyle name="Normal 22 2" xfId="1302" xr:uid="{00000000-0005-0000-0000-000016050000}"/>
    <cellStyle name="Normal 23" xfId="1303" xr:uid="{00000000-0005-0000-0000-000017050000}"/>
    <cellStyle name="Normal 23 2" xfId="1304" xr:uid="{00000000-0005-0000-0000-000018050000}"/>
    <cellStyle name="Normal 23 2 2" xfId="1305" xr:uid="{00000000-0005-0000-0000-000019050000}"/>
    <cellStyle name="Normal 23 2 2 2" xfId="1306" xr:uid="{00000000-0005-0000-0000-00001A050000}"/>
    <cellStyle name="Normal 23 2 3" xfId="1307" xr:uid="{00000000-0005-0000-0000-00001B050000}"/>
    <cellStyle name="Normal 23 3" xfId="1308" xr:uid="{00000000-0005-0000-0000-00001C050000}"/>
    <cellStyle name="Normal 23 3 2" xfId="1309" xr:uid="{00000000-0005-0000-0000-00001D050000}"/>
    <cellStyle name="Normal 23 3 2 2" xfId="1310" xr:uid="{00000000-0005-0000-0000-00001E050000}"/>
    <cellStyle name="Normal 23 3 3" xfId="1311" xr:uid="{00000000-0005-0000-0000-00001F050000}"/>
    <cellStyle name="Normal 23 4" xfId="1312" xr:uid="{00000000-0005-0000-0000-000020050000}"/>
    <cellStyle name="Normal 23 4 2" xfId="1313" xr:uid="{00000000-0005-0000-0000-000021050000}"/>
    <cellStyle name="Normal 23 5" xfId="1314" xr:uid="{00000000-0005-0000-0000-000022050000}"/>
    <cellStyle name="Normal 24" xfId="1315" xr:uid="{00000000-0005-0000-0000-000023050000}"/>
    <cellStyle name="Normal 24 2" xfId="1316" xr:uid="{00000000-0005-0000-0000-000024050000}"/>
    <cellStyle name="Normal 24 2 2" xfId="1317" xr:uid="{00000000-0005-0000-0000-000025050000}"/>
    <cellStyle name="Normal 24 2 2 2" xfId="1318" xr:uid="{00000000-0005-0000-0000-000026050000}"/>
    <cellStyle name="Normal 24 2 3" xfId="1319" xr:uid="{00000000-0005-0000-0000-000027050000}"/>
    <cellStyle name="Normal 24 3" xfId="1320" xr:uid="{00000000-0005-0000-0000-000028050000}"/>
    <cellStyle name="Normal 24 3 2" xfId="1321" xr:uid="{00000000-0005-0000-0000-000029050000}"/>
    <cellStyle name="Normal 24 3 2 2" xfId="1322" xr:uid="{00000000-0005-0000-0000-00002A050000}"/>
    <cellStyle name="Normal 24 3 3" xfId="1323" xr:uid="{00000000-0005-0000-0000-00002B050000}"/>
    <cellStyle name="Normal 24 4" xfId="1324" xr:uid="{00000000-0005-0000-0000-00002C050000}"/>
    <cellStyle name="Normal 24 4 2" xfId="1325" xr:uid="{00000000-0005-0000-0000-00002D050000}"/>
    <cellStyle name="Normal 24 5" xfId="1326" xr:uid="{00000000-0005-0000-0000-00002E050000}"/>
    <cellStyle name="Normal 25" xfId="1327" xr:uid="{00000000-0005-0000-0000-00002F050000}"/>
    <cellStyle name="Normal 25 2" xfId="1328" xr:uid="{00000000-0005-0000-0000-000030050000}"/>
    <cellStyle name="Normal 26" xfId="1329" xr:uid="{00000000-0005-0000-0000-000031050000}"/>
    <cellStyle name="Normal 26 2" xfId="1330" xr:uid="{00000000-0005-0000-0000-000032050000}"/>
    <cellStyle name="Normal 26 2 2" xfId="1331" xr:uid="{00000000-0005-0000-0000-000033050000}"/>
    <cellStyle name="Normal 26 3" xfId="1332" xr:uid="{00000000-0005-0000-0000-000034050000}"/>
    <cellStyle name="Normal 27" xfId="1333" xr:uid="{00000000-0005-0000-0000-000035050000}"/>
    <cellStyle name="Normal 27 2" xfId="1334" xr:uid="{00000000-0005-0000-0000-000036050000}"/>
    <cellStyle name="Normal 27 3" xfId="1335" xr:uid="{00000000-0005-0000-0000-000037050000}"/>
    <cellStyle name="Normal 27 3 2" xfId="1336" xr:uid="{00000000-0005-0000-0000-000038050000}"/>
    <cellStyle name="Normal 27 4" xfId="1337" xr:uid="{00000000-0005-0000-0000-000039050000}"/>
    <cellStyle name="Normal 27 5" xfId="1338" xr:uid="{00000000-0005-0000-0000-00003A050000}"/>
    <cellStyle name="Normal 28" xfId="1339" xr:uid="{00000000-0005-0000-0000-00003B050000}"/>
    <cellStyle name="Normal 28 2" xfId="1340" xr:uid="{00000000-0005-0000-0000-00003C050000}"/>
    <cellStyle name="Normal 28 2 2" xfId="1341" xr:uid="{00000000-0005-0000-0000-00003D050000}"/>
    <cellStyle name="Normal 28 2 3" xfId="1342" xr:uid="{00000000-0005-0000-0000-00003E050000}"/>
    <cellStyle name="Normal 28 2 4" xfId="1343" xr:uid="{00000000-0005-0000-0000-00003F050000}"/>
    <cellStyle name="Normal 28 3" xfId="1344" xr:uid="{00000000-0005-0000-0000-000040050000}"/>
    <cellStyle name="Normal 28 4" xfId="1345" xr:uid="{00000000-0005-0000-0000-000041050000}"/>
    <cellStyle name="Normal 28 5" xfId="1346" xr:uid="{00000000-0005-0000-0000-000042050000}"/>
    <cellStyle name="Normal 29" xfId="1347" xr:uid="{00000000-0005-0000-0000-000043050000}"/>
    <cellStyle name="Normal 29 2" xfId="1348" xr:uid="{00000000-0005-0000-0000-000044050000}"/>
    <cellStyle name="Normal 3" xfId="1349" xr:uid="{00000000-0005-0000-0000-000045050000}"/>
    <cellStyle name="Normal 3 10" xfId="1350" xr:uid="{00000000-0005-0000-0000-000046050000}"/>
    <cellStyle name="Normal 3 2" xfId="1351" xr:uid="{00000000-0005-0000-0000-000047050000}"/>
    <cellStyle name="Normal 3 2 2" xfId="1352" xr:uid="{00000000-0005-0000-0000-000048050000}"/>
    <cellStyle name="Normal 3 2 2 2" xfId="1353" xr:uid="{00000000-0005-0000-0000-000049050000}"/>
    <cellStyle name="Normal 3 2 2 2 2" xfId="1354" xr:uid="{00000000-0005-0000-0000-00004A050000}"/>
    <cellStyle name="Normal 3 2 2 3" xfId="1355" xr:uid="{00000000-0005-0000-0000-00004B050000}"/>
    <cellStyle name="Normal 3 2 2 3 2" xfId="1356" xr:uid="{00000000-0005-0000-0000-00004C050000}"/>
    <cellStyle name="Normal 3 2 2 3 2 2" xfId="1357" xr:uid="{00000000-0005-0000-0000-00004D050000}"/>
    <cellStyle name="Normal 3 2 2 3 2 2 2" xfId="1358" xr:uid="{00000000-0005-0000-0000-00004E050000}"/>
    <cellStyle name="Normal 3 2 2 3 2 2 2 2" xfId="1359" xr:uid="{00000000-0005-0000-0000-00004F050000}"/>
    <cellStyle name="Normal 3 2 2 3 2 2 3" xfId="1360" xr:uid="{00000000-0005-0000-0000-000050050000}"/>
    <cellStyle name="Normal 3 2 2 3 2 3" xfId="1361" xr:uid="{00000000-0005-0000-0000-000051050000}"/>
    <cellStyle name="Normal 3 2 2 3 2 3 2" xfId="1362" xr:uid="{00000000-0005-0000-0000-000052050000}"/>
    <cellStyle name="Normal 3 2 2 3 2 3 2 2" xfId="1363" xr:uid="{00000000-0005-0000-0000-000053050000}"/>
    <cellStyle name="Normal 3 2 2 3 2 3 3" xfId="1364" xr:uid="{00000000-0005-0000-0000-000054050000}"/>
    <cellStyle name="Normal 3 2 2 3 2 4" xfId="1365" xr:uid="{00000000-0005-0000-0000-000055050000}"/>
    <cellStyle name="Normal 3 2 2 3 2 4 2" xfId="1366" xr:uid="{00000000-0005-0000-0000-000056050000}"/>
    <cellStyle name="Normal 3 2 2 3 2 5" xfId="1367" xr:uid="{00000000-0005-0000-0000-000057050000}"/>
    <cellStyle name="Normal 3 2 2 3 3" xfId="1368" xr:uid="{00000000-0005-0000-0000-000058050000}"/>
    <cellStyle name="Normal 3 2 2 3 3 2" xfId="1369" xr:uid="{00000000-0005-0000-0000-000059050000}"/>
    <cellStyle name="Normal 3 2 2 3 3 2 2" xfId="1370" xr:uid="{00000000-0005-0000-0000-00005A050000}"/>
    <cellStyle name="Normal 3 2 2 3 3 2 2 2" xfId="1371" xr:uid="{00000000-0005-0000-0000-00005B050000}"/>
    <cellStyle name="Normal 3 2 2 3 3 2 3" xfId="1372" xr:uid="{00000000-0005-0000-0000-00005C050000}"/>
    <cellStyle name="Normal 3 2 2 3 3 3" xfId="1373" xr:uid="{00000000-0005-0000-0000-00005D050000}"/>
    <cellStyle name="Normal 3 2 2 3 3 3 2" xfId="1374" xr:uid="{00000000-0005-0000-0000-00005E050000}"/>
    <cellStyle name="Normal 3 2 2 3 3 3 2 2" xfId="1375" xr:uid="{00000000-0005-0000-0000-00005F050000}"/>
    <cellStyle name="Normal 3 2 2 3 3 3 3" xfId="1376" xr:uid="{00000000-0005-0000-0000-000060050000}"/>
    <cellStyle name="Normal 3 2 2 3 3 4" xfId="1377" xr:uid="{00000000-0005-0000-0000-000061050000}"/>
    <cellStyle name="Normal 3 2 2 3 3 4 2" xfId="1378" xr:uid="{00000000-0005-0000-0000-000062050000}"/>
    <cellStyle name="Normal 3 2 2 3 3 5" xfId="1379" xr:uid="{00000000-0005-0000-0000-000063050000}"/>
    <cellStyle name="Normal 3 2 2 3 4" xfId="1380" xr:uid="{00000000-0005-0000-0000-000064050000}"/>
    <cellStyle name="Normal 3 2 2 3 4 2" xfId="1381" xr:uid="{00000000-0005-0000-0000-000065050000}"/>
    <cellStyle name="Normal 3 2 2 3 4 2 2" xfId="1382" xr:uid="{00000000-0005-0000-0000-000066050000}"/>
    <cellStyle name="Normal 3 2 2 3 4 2 2 2" xfId="1383" xr:uid="{00000000-0005-0000-0000-000067050000}"/>
    <cellStyle name="Normal 3 2 2 3 4 2 3" xfId="1384" xr:uid="{00000000-0005-0000-0000-000068050000}"/>
    <cellStyle name="Normal 3 2 2 3 4 3" xfId="1385" xr:uid="{00000000-0005-0000-0000-000069050000}"/>
    <cellStyle name="Normal 3 2 2 3 4 3 2" xfId="1386" xr:uid="{00000000-0005-0000-0000-00006A050000}"/>
    <cellStyle name="Normal 3 2 2 3 4 3 2 2" xfId="1387" xr:uid="{00000000-0005-0000-0000-00006B050000}"/>
    <cellStyle name="Normal 3 2 2 3 4 3 3" xfId="1388" xr:uid="{00000000-0005-0000-0000-00006C050000}"/>
    <cellStyle name="Normal 3 2 2 3 4 4" xfId="1389" xr:uid="{00000000-0005-0000-0000-00006D050000}"/>
    <cellStyle name="Normal 3 2 2 3 4 4 2" xfId="1390" xr:uid="{00000000-0005-0000-0000-00006E050000}"/>
    <cellStyle name="Normal 3 2 2 3 4 5" xfId="1391" xr:uid="{00000000-0005-0000-0000-00006F050000}"/>
    <cellStyle name="Normal 3 2 2 3 5" xfId="1392" xr:uid="{00000000-0005-0000-0000-000070050000}"/>
    <cellStyle name="Normal 3 2 2 3 5 2" xfId="1393" xr:uid="{00000000-0005-0000-0000-000071050000}"/>
    <cellStyle name="Normal 3 2 2 3 5 2 2" xfId="1394" xr:uid="{00000000-0005-0000-0000-000072050000}"/>
    <cellStyle name="Normal 3 2 2 3 5 3" xfId="1395" xr:uid="{00000000-0005-0000-0000-000073050000}"/>
    <cellStyle name="Normal 3 2 2 3 6" xfId="1396" xr:uid="{00000000-0005-0000-0000-000074050000}"/>
    <cellStyle name="Normal 3 2 2 3 6 2" xfId="1397" xr:uid="{00000000-0005-0000-0000-000075050000}"/>
    <cellStyle name="Normal 3 2 2 3 6 2 2" xfId="1398" xr:uid="{00000000-0005-0000-0000-000076050000}"/>
    <cellStyle name="Normal 3 2 2 3 6 3" xfId="1399" xr:uid="{00000000-0005-0000-0000-000077050000}"/>
    <cellStyle name="Normal 3 2 2 3 7" xfId="1400" xr:uid="{00000000-0005-0000-0000-000078050000}"/>
    <cellStyle name="Normal 3 2 2 3 7 2" xfId="1401" xr:uid="{00000000-0005-0000-0000-000079050000}"/>
    <cellStyle name="Normal 3 2 2 3 8" xfId="1402" xr:uid="{00000000-0005-0000-0000-00007A050000}"/>
    <cellStyle name="Normal 3 2 3" xfId="1403" xr:uid="{00000000-0005-0000-0000-00007B050000}"/>
    <cellStyle name="Normal 3 2 4" xfId="1404" xr:uid="{00000000-0005-0000-0000-00007C050000}"/>
    <cellStyle name="Normal 3 2 5" xfId="1405" xr:uid="{00000000-0005-0000-0000-00007D050000}"/>
    <cellStyle name="Normal 3 2 5 2" xfId="1406" xr:uid="{00000000-0005-0000-0000-00007E050000}"/>
    <cellStyle name="Normal 3 2 5 2 2" xfId="1407" xr:uid="{00000000-0005-0000-0000-00007F050000}"/>
    <cellStyle name="Normal 3 2 5 2 2 2" xfId="1408" xr:uid="{00000000-0005-0000-0000-000080050000}"/>
    <cellStyle name="Normal 3 2 5 2 2 2 2" xfId="1409" xr:uid="{00000000-0005-0000-0000-000081050000}"/>
    <cellStyle name="Normal 3 2 5 2 2 3" xfId="1410" xr:uid="{00000000-0005-0000-0000-000082050000}"/>
    <cellStyle name="Normal 3 2 5 2 3" xfId="1411" xr:uid="{00000000-0005-0000-0000-000083050000}"/>
    <cellStyle name="Normal 3 2 5 2 3 2" xfId="1412" xr:uid="{00000000-0005-0000-0000-000084050000}"/>
    <cellStyle name="Normal 3 2 5 2 3 2 2" xfId="1413" xr:uid="{00000000-0005-0000-0000-000085050000}"/>
    <cellStyle name="Normal 3 2 5 2 3 3" xfId="1414" xr:uid="{00000000-0005-0000-0000-000086050000}"/>
    <cellStyle name="Normal 3 2 5 2 4" xfId="1415" xr:uid="{00000000-0005-0000-0000-000087050000}"/>
    <cellStyle name="Normal 3 2 5 2 4 2" xfId="1416" xr:uid="{00000000-0005-0000-0000-000088050000}"/>
    <cellStyle name="Normal 3 2 5 2 5" xfId="1417" xr:uid="{00000000-0005-0000-0000-000089050000}"/>
    <cellStyle name="Normal 3 2 5 3" xfId="1418" xr:uid="{00000000-0005-0000-0000-00008A050000}"/>
    <cellStyle name="Normal 3 2 5 3 2" xfId="1419" xr:uid="{00000000-0005-0000-0000-00008B050000}"/>
    <cellStyle name="Normal 3 2 5 3 2 2" xfId="1420" xr:uid="{00000000-0005-0000-0000-00008C050000}"/>
    <cellStyle name="Normal 3 2 5 3 2 2 2" xfId="1421" xr:uid="{00000000-0005-0000-0000-00008D050000}"/>
    <cellStyle name="Normal 3 2 5 3 2 3" xfId="1422" xr:uid="{00000000-0005-0000-0000-00008E050000}"/>
    <cellStyle name="Normal 3 2 5 3 3" xfId="1423" xr:uid="{00000000-0005-0000-0000-00008F050000}"/>
    <cellStyle name="Normal 3 2 5 3 3 2" xfId="1424" xr:uid="{00000000-0005-0000-0000-000090050000}"/>
    <cellStyle name="Normal 3 2 5 3 3 2 2" xfId="1425" xr:uid="{00000000-0005-0000-0000-000091050000}"/>
    <cellStyle name="Normal 3 2 5 3 3 3" xfId="1426" xr:uid="{00000000-0005-0000-0000-000092050000}"/>
    <cellStyle name="Normal 3 2 5 3 4" xfId="1427" xr:uid="{00000000-0005-0000-0000-000093050000}"/>
    <cellStyle name="Normal 3 2 5 3 4 2" xfId="1428" xr:uid="{00000000-0005-0000-0000-000094050000}"/>
    <cellStyle name="Normal 3 2 5 3 5" xfId="1429" xr:uid="{00000000-0005-0000-0000-000095050000}"/>
    <cellStyle name="Normal 3 2 5 4" xfId="1430" xr:uid="{00000000-0005-0000-0000-000096050000}"/>
    <cellStyle name="Normal 3 2 5 4 2" xfId="1431" xr:uid="{00000000-0005-0000-0000-000097050000}"/>
    <cellStyle name="Normal 3 2 5 4 2 2" xfId="1432" xr:uid="{00000000-0005-0000-0000-000098050000}"/>
    <cellStyle name="Normal 3 2 5 4 2 2 2" xfId="1433" xr:uid="{00000000-0005-0000-0000-000099050000}"/>
    <cellStyle name="Normal 3 2 5 4 2 3" xfId="1434" xr:uid="{00000000-0005-0000-0000-00009A050000}"/>
    <cellStyle name="Normal 3 2 5 4 3" xfId="1435" xr:uid="{00000000-0005-0000-0000-00009B050000}"/>
    <cellStyle name="Normal 3 2 5 4 3 2" xfId="1436" xr:uid="{00000000-0005-0000-0000-00009C050000}"/>
    <cellStyle name="Normal 3 2 5 4 3 2 2" xfId="1437" xr:uid="{00000000-0005-0000-0000-00009D050000}"/>
    <cellStyle name="Normal 3 2 5 4 3 3" xfId="1438" xr:uid="{00000000-0005-0000-0000-00009E050000}"/>
    <cellStyle name="Normal 3 2 5 4 4" xfId="1439" xr:uid="{00000000-0005-0000-0000-00009F050000}"/>
    <cellStyle name="Normal 3 2 5 4 4 2" xfId="1440" xr:uid="{00000000-0005-0000-0000-0000A0050000}"/>
    <cellStyle name="Normal 3 2 5 4 5" xfId="1441" xr:uid="{00000000-0005-0000-0000-0000A1050000}"/>
    <cellStyle name="Normal 3 2 5 5" xfId="1442" xr:uid="{00000000-0005-0000-0000-0000A2050000}"/>
    <cellStyle name="Normal 3 2 5 5 2" xfId="1443" xr:uid="{00000000-0005-0000-0000-0000A3050000}"/>
    <cellStyle name="Normal 3 2 5 5 2 2" xfId="1444" xr:uid="{00000000-0005-0000-0000-0000A4050000}"/>
    <cellStyle name="Normal 3 2 5 5 3" xfId="1445" xr:uid="{00000000-0005-0000-0000-0000A5050000}"/>
    <cellStyle name="Normal 3 2 5 6" xfId="1446" xr:uid="{00000000-0005-0000-0000-0000A6050000}"/>
    <cellStyle name="Normal 3 2 5 6 2" xfId="1447" xr:uid="{00000000-0005-0000-0000-0000A7050000}"/>
    <cellStyle name="Normal 3 2 5 6 2 2" xfId="1448" xr:uid="{00000000-0005-0000-0000-0000A8050000}"/>
    <cellStyle name="Normal 3 2 5 6 3" xfId="1449" xr:uid="{00000000-0005-0000-0000-0000A9050000}"/>
    <cellStyle name="Normal 3 2 5 7" xfId="1450" xr:uid="{00000000-0005-0000-0000-0000AA050000}"/>
    <cellStyle name="Normal 3 2 5 7 2" xfId="1451" xr:uid="{00000000-0005-0000-0000-0000AB050000}"/>
    <cellStyle name="Normal 3 2 5 8" xfId="1452" xr:uid="{00000000-0005-0000-0000-0000AC050000}"/>
    <cellStyle name="Normal 3 2 6" xfId="1453" xr:uid="{00000000-0005-0000-0000-0000AD050000}"/>
    <cellStyle name="Normal 3 2 7" xfId="1454" xr:uid="{00000000-0005-0000-0000-0000AE050000}"/>
    <cellStyle name="Normal 3 2 7 2" xfId="1455" xr:uid="{00000000-0005-0000-0000-0000AF050000}"/>
    <cellStyle name="Normal 3 2 8" xfId="1456" xr:uid="{00000000-0005-0000-0000-0000B0050000}"/>
    <cellStyle name="Normal 3 3" xfId="1457" xr:uid="{00000000-0005-0000-0000-0000B1050000}"/>
    <cellStyle name="Normal 3 3 2" xfId="1458" xr:uid="{00000000-0005-0000-0000-0000B2050000}"/>
    <cellStyle name="Normal 3 3 2 2" xfId="1459" xr:uid="{00000000-0005-0000-0000-0000B3050000}"/>
    <cellStyle name="Normal 3 3 3" xfId="1460" xr:uid="{00000000-0005-0000-0000-0000B4050000}"/>
    <cellStyle name="Normal 3 3 4" xfId="1461" xr:uid="{00000000-0005-0000-0000-0000B5050000}"/>
    <cellStyle name="Normal 3 4" xfId="1462" xr:uid="{00000000-0005-0000-0000-0000B6050000}"/>
    <cellStyle name="Normal 3 5" xfId="1463" xr:uid="{00000000-0005-0000-0000-0000B7050000}"/>
    <cellStyle name="Normal 3 6" xfId="1464" xr:uid="{00000000-0005-0000-0000-0000B8050000}"/>
    <cellStyle name="Normal 3 6 2" xfId="1465" xr:uid="{00000000-0005-0000-0000-0000B9050000}"/>
    <cellStyle name="Normal 3 6 3" xfId="1466" xr:uid="{00000000-0005-0000-0000-0000BA050000}"/>
    <cellStyle name="Normal 3 7" xfId="1467" xr:uid="{00000000-0005-0000-0000-0000BB050000}"/>
    <cellStyle name="Normal 3 7 2" xfId="1468" xr:uid="{00000000-0005-0000-0000-0000BC050000}"/>
    <cellStyle name="Normal 3 8" xfId="1469" xr:uid="{00000000-0005-0000-0000-0000BD050000}"/>
    <cellStyle name="Normal 3 9" xfId="1470" xr:uid="{00000000-0005-0000-0000-0000BE050000}"/>
    <cellStyle name="Normal 30" xfId="1471" xr:uid="{00000000-0005-0000-0000-0000BF050000}"/>
    <cellStyle name="Normal 30 2" xfId="1472" xr:uid="{00000000-0005-0000-0000-0000C0050000}"/>
    <cellStyle name="Normal 30 2 2" xfId="1473" xr:uid="{00000000-0005-0000-0000-0000C1050000}"/>
    <cellStyle name="Normal 30 3" xfId="1474" xr:uid="{00000000-0005-0000-0000-0000C2050000}"/>
    <cellStyle name="Normal 30 3 2" xfId="1475" xr:uid="{00000000-0005-0000-0000-0000C3050000}"/>
    <cellStyle name="Normal 31" xfId="1476" xr:uid="{00000000-0005-0000-0000-0000C4050000}"/>
    <cellStyle name="Normal 31 2" xfId="1477" xr:uid="{00000000-0005-0000-0000-0000C5050000}"/>
    <cellStyle name="Normal 31 3" xfId="1478" xr:uid="{00000000-0005-0000-0000-0000C6050000}"/>
    <cellStyle name="Normal 31 4" xfId="1479" xr:uid="{00000000-0005-0000-0000-0000C7050000}"/>
    <cellStyle name="Normal 32" xfId="1480" xr:uid="{00000000-0005-0000-0000-0000C8050000}"/>
    <cellStyle name="Normal 32 2" xfId="1481" xr:uid="{00000000-0005-0000-0000-0000C9050000}"/>
    <cellStyle name="Normal 33" xfId="1482" xr:uid="{00000000-0005-0000-0000-0000CA050000}"/>
    <cellStyle name="Normal 33 2" xfId="1483" xr:uid="{00000000-0005-0000-0000-0000CB050000}"/>
    <cellStyle name="Normal 33 2 2" xfId="1484" xr:uid="{00000000-0005-0000-0000-0000CC050000}"/>
    <cellStyle name="Normal 33 2 3" xfId="1485" xr:uid="{00000000-0005-0000-0000-0000CD050000}"/>
    <cellStyle name="Normal 33 3" xfId="1486" xr:uid="{00000000-0005-0000-0000-0000CE050000}"/>
    <cellStyle name="Normal 33 4" xfId="1487" xr:uid="{00000000-0005-0000-0000-0000CF050000}"/>
    <cellStyle name="Normal 33 5" xfId="1488" xr:uid="{00000000-0005-0000-0000-0000D0050000}"/>
    <cellStyle name="Normal 33 5 2" xfId="1489" xr:uid="{00000000-0005-0000-0000-0000D1050000}"/>
    <cellStyle name="Normal 34" xfId="1490" xr:uid="{00000000-0005-0000-0000-0000D2050000}"/>
    <cellStyle name="Normal 34 2" xfId="1491" xr:uid="{00000000-0005-0000-0000-0000D3050000}"/>
    <cellStyle name="Normal 34 3" xfId="1492" xr:uid="{00000000-0005-0000-0000-0000D4050000}"/>
    <cellStyle name="Normal 35" xfId="1493" xr:uid="{00000000-0005-0000-0000-0000D5050000}"/>
    <cellStyle name="Normal 35 2" xfId="1494" xr:uid="{00000000-0005-0000-0000-0000D6050000}"/>
    <cellStyle name="Normal 35 3" xfId="1495" xr:uid="{00000000-0005-0000-0000-0000D7050000}"/>
    <cellStyle name="Normal 36" xfId="1496" xr:uid="{00000000-0005-0000-0000-0000D8050000}"/>
    <cellStyle name="Normal 37" xfId="1497" xr:uid="{00000000-0005-0000-0000-0000D9050000}"/>
    <cellStyle name="Normal 38" xfId="1498" xr:uid="{00000000-0005-0000-0000-0000DA050000}"/>
    <cellStyle name="Normal 39" xfId="1499" xr:uid="{00000000-0005-0000-0000-0000DB050000}"/>
    <cellStyle name="Normal 4" xfId="1500" xr:uid="{00000000-0005-0000-0000-0000DC050000}"/>
    <cellStyle name="Normal 4 2" xfId="1501" xr:uid="{00000000-0005-0000-0000-0000DD050000}"/>
    <cellStyle name="Normal 4 2 2" xfId="1502" xr:uid="{00000000-0005-0000-0000-0000DE050000}"/>
    <cellStyle name="Normal 4 2 2 2" xfId="1503" xr:uid="{00000000-0005-0000-0000-0000DF050000}"/>
    <cellStyle name="Normal 4 2 2 2 2" xfId="1504" xr:uid="{00000000-0005-0000-0000-0000E0050000}"/>
    <cellStyle name="Normal 4 2 2 2 2 2" xfId="1505" xr:uid="{00000000-0005-0000-0000-0000E1050000}"/>
    <cellStyle name="Normal 4 2 2 2 2 2 2" xfId="1506" xr:uid="{00000000-0005-0000-0000-0000E2050000}"/>
    <cellStyle name="Normal 4 2 2 2 2 3" xfId="1507" xr:uid="{00000000-0005-0000-0000-0000E3050000}"/>
    <cellStyle name="Normal 4 2 2 2 3" xfId="1508" xr:uid="{00000000-0005-0000-0000-0000E4050000}"/>
    <cellStyle name="Normal 4 2 2 2 3 2" xfId="1509" xr:uid="{00000000-0005-0000-0000-0000E5050000}"/>
    <cellStyle name="Normal 4 2 2 2 3 2 2" xfId="1510" xr:uid="{00000000-0005-0000-0000-0000E6050000}"/>
    <cellStyle name="Normal 4 2 2 2 3 3" xfId="1511" xr:uid="{00000000-0005-0000-0000-0000E7050000}"/>
    <cellStyle name="Normal 4 2 2 2 4" xfId="1512" xr:uid="{00000000-0005-0000-0000-0000E8050000}"/>
    <cellStyle name="Normal 4 2 2 2 4 2" xfId="1513" xr:uid="{00000000-0005-0000-0000-0000E9050000}"/>
    <cellStyle name="Normal 4 2 2 2 5" xfId="1514" xr:uid="{00000000-0005-0000-0000-0000EA050000}"/>
    <cellStyle name="Normal 4 2 2 3" xfId="1515" xr:uid="{00000000-0005-0000-0000-0000EB050000}"/>
    <cellStyle name="Normal 4 2 2 3 2" xfId="1516" xr:uid="{00000000-0005-0000-0000-0000EC050000}"/>
    <cellStyle name="Normal 4 2 2 3 2 2" xfId="1517" xr:uid="{00000000-0005-0000-0000-0000ED050000}"/>
    <cellStyle name="Normal 4 2 2 3 2 2 2" xfId="1518" xr:uid="{00000000-0005-0000-0000-0000EE050000}"/>
    <cellStyle name="Normal 4 2 2 3 2 3" xfId="1519" xr:uid="{00000000-0005-0000-0000-0000EF050000}"/>
    <cellStyle name="Normal 4 2 2 3 3" xfId="1520" xr:uid="{00000000-0005-0000-0000-0000F0050000}"/>
    <cellStyle name="Normal 4 2 2 3 3 2" xfId="1521" xr:uid="{00000000-0005-0000-0000-0000F1050000}"/>
    <cellStyle name="Normal 4 2 2 3 3 2 2" xfId="1522" xr:uid="{00000000-0005-0000-0000-0000F2050000}"/>
    <cellStyle name="Normal 4 2 2 3 3 3" xfId="1523" xr:uid="{00000000-0005-0000-0000-0000F3050000}"/>
    <cellStyle name="Normal 4 2 2 3 4" xfId="1524" xr:uid="{00000000-0005-0000-0000-0000F4050000}"/>
    <cellStyle name="Normal 4 2 2 3 4 2" xfId="1525" xr:uid="{00000000-0005-0000-0000-0000F5050000}"/>
    <cellStyle name="Normal 4 2 2 3 5" xfId="1526" xr:uid="{00000000-0005-0000-0000-0000F6050000}"/>
    <cellStyle name="Normal 4 2 2 4" xfId="1527" xr:uid="{00000000-0005-0000-0000-0000F7050000}"/>
    <cellStyle name="Normal 4 2 2 4 2" xfId="1528" xr:uid="{00000000-0005-0000-0000-0000F8050000}"/>
    <cellStyle name="Normal 4 2 2 4 2 2" xfId="1529" xr:uid="{00000000-0005-0000-0000-0000F9050000}"/>
    <cellStyle name="Normal 4 2 2 4 2 2 2" xfId="1530" xr:uid="{00000000-0005-0000-0000-0000FA050000}"/>
    <cellStyle name="Normal 4 2 2 4 2 3" xfId="1531" xr:uid="{00000000-0005-0000-0000-0000FB050000}"/>
    <cellStyle name="Normal 4 2 2 4 3" xfId="1532" xr:uid="{00000000-0005-0000-0000-0000FC050000}"/>
    <cellStyle name="Normal 4 2 2 4 3 2" xfId="1533" xr:uid="{00000000-0005-0000-0000-0000FD050000}"/>
    <cellStyle name="Normal 4 2 2 4 3 2 2" xfId="1534" xr:uid="{00000000-0005-0000-0000-0000FE050000}"/>
    <cellStyle name="Normal 4 2 2 4 3 3" xfId="1535" xr:uid="{00000000-0005-0000-0000-0000FF050000}"/>
    <cellStyle name="Normal 4 2 2 4 4" xfId="1536" xr:uid="{00000000-0005-0000-0000-000000060000}"/>
    <cellStyle name="Normal 4 2 2 4 4 2" xfId="1537" xr:uid="{00000000-0005-0000-0000-000001060000}"/>
    <cellStyle name="Normal 4 2 2 4 5" xfId="1538" xr:uid="{00000000-0005-0000-0000-000002060000}"/>
    <cellStyle name="Normal 4 2 2 5" xfId="1539" xr:uid="{00000000-0005-0000-0000-000003060000}"/>
    <cellStyle name="Normal 4 2 2 5 2" xfId="1540" xr:uid="{00000000-0005-0000-0000-000004060000}"/>
    <cellStyle name="Normal 4 2 2 5 2 2" xfId="1541" xr:uid="{00000000-0005-0000-0000-000005060000}"/>
    <cellStyle name="Normal 4 2 2 5 3" xfId="1542" xr:uid="{00000000-0005-0000-0000-000006060000}"/>
    <cellStyle name="Normal 4 2 2 6" xfId="1543" xr:uid="{00000000-0005-0000-0000-000007060000}"/>
    <cellStyle name="Normal 4 2 2 6 2" xfId="1544" xr:uid="{00000000-0005-0000-0000-000008060000}"/>
    <cellStyle name="Normal 4 2 2 6 2 2" xfId="1545" xr:uid="{00000000-0005-0000-0000-000009060000}"/>
    <cellStyle name="Normal 4 2 2 6 3" xfId="1546" xr:uid="{00000000-0005-0000-0000-00000A060000}"/>
    <cellStyle name="Normal 4 2 2 7" xfId="1547" xr:uid="{00000000-0005-0000-0000-00000B060000}"/>
    <cellStyle name="Normal 4 2 2 7 2" xfId="1548" xr:uid="{00000000-0005-0000-0000-00000C060000}"/>
    <cellStyle name="Normal 4 2 2 8" xfId="1549" xr:uid="{00000000-0005-0000-0000-00000D060000}"/>
    <cellStyle name="Normal 4 2 3" xfId="1550" xr:uid="{00000000-0005-0000-0000-00000E060000}"/>
    <cellStyle name="Normal 4 2 3 2" xfId="1551" xr:uid="{00000000-0005-0000-0000-00000F060000}"/>
    <cellStyle name="Normal 4 2 4" xfId="1552" xr:uid="{00000000-0005-0000-0000-000010060000}"/>
    <cellStyle name="Normal 4 3" xfId="1553" xr:uid="{00000000-0005-0000-0000-000011060000}"/>
    <cellStyle name="Normal 4 3 2" xfId="1554" xr:uid="{00000000-0005-0000-0000-000012060000}"/>
    <cellStyle name="Normal 4 3 2 2" xfId="1555" xr:uid="{00000000-0005-0000-0000-000013060000}"/>
    <cellStyle name="Normal 4 3 2 2 2" xfId="1556" xr:uid="{00000000-0005-0000-0000-000014060000}"/>
    <cellStyle name="Normal 4 3 2 3" xfId="1557" xr:uid="{00000000-0005-0000-0000-000015060000}"/>
    <cellStyle name="Normal 4 3 3" xfId="1558" xr:uid="{00000000-0005-0000-0000-000016060000}"/>
    <cellStyle name="Normal 4 3 3 2" xfId="1559" xr:uid="{00000000-0005-0000-0000-000017060000}"/>
    <cellStyle name="Normal 4 3 3 2 2" xfId="1560" xr:uid="{00000000-0005-0000-0000-000018060000}"/>
    <cellStyle name="Normal 4 3 3 2 2 2" xfId="1561" xr:uid="{00000000-0005-0000-0000-000019060000}"/>
    <cellStyle name="Normal 4 3 3 2 2 2 2" xfId="1562" xr:uid="{00000000-0005-0000-0000-00001A060000}"/>
    <cellStyle name="Normal 4 3 3 2 2 3" xfId="1563" xr:uid="{00000000-0005-0000-0000-00001B060000}"/>
    <cellStyle name="Normal 4 3 3 2 3" xfId="1564" xr:uid="{00000000-0005-0000-0000-00001C060000}"/>
    <cellStyle name="Normal 4 3 3 2 3 2" xfId="1565" xr:uid="{00000000-0005-0000-0000-00001D060000}"/>
    <cellStyle name="Normal 4 3 3 2 3 2 2" xfId="1566" xr:uid="{00000000-0005-0000-0000-00001E060000}"/>
    <cellStyle name="Normal 4 3 3 2 3 3" xfId="1567" xr:uid="{00000000-0005-0000-0000-00001F060000}"/>
    <cellStyle name="Normal 4 3 3 2 4" xfId="1568" xr:uid="{00000000-0005-0000-0000-000020060000}"/>
    <cellStyle name="Normal 4 3 3 2 4 2" xfId="1569" xr:uid="{00000000-0005-0000-0000-000021060000}"/>
    <cellStyle name="Normal 4 3 3 2 5" xfId="1570" xr:uid="{00000000-0005-0000-0000-000022060000}"/>
    <cellStyle name="Normal 4 3 3 3" xfId="1571" xr:uid="{00000000-0005-0000-0000-000023060000}"/>
    <cellStyle name="Normal 4 3 3 3 2" xfId="1572" xr:uid="{00000000-0005-0000-0000-000024060000}"/>
    <cellStyle name="Normal 4 3 3 3 2 2" xfId="1573" xr:uid="{00000000-0005-0000-0000-000025060000}"/>
    <cellStyle name="Normal 4 3 3 3 2 2 2" xfId="1574" xr:uid="{00000000-0005-0000-0000-000026060000}"/>
    <cellStyle name="Normal 4 3 3 3 2 3" xfId="1575" xr:uid="{00000000-0005-0000-0000-000027060000}"/>
    <cellStyle name="Normal 4 3 3 3 3" xfId="1576" xr:uid="{00000000-0005-0000-0000-000028060000}"/>
    <cellStyle name="Normal 4 3 3 3 3 2" xfId="1577" xr:uid="{00000000-0005-0000-0000-000029060000}"/>
    <cellStyle name="Normal 4 3 3 3 3 2 2" xfId="1578" xr:uid="{00000000-0005-0000-0000-00002A060000}"/>
    <cellStyle name="Normal 4 3 3 3 3 3" xfId="1579" xr:uid="{00000000-0005-0000-0000-00002B060000}"/>
    <cellStyle name="Normal 4 3 3 3 4" xfId="1580" xr:uid="{00000000-0005-0000-0000-00002C060000}"/>
    <cellStyle name="Normal 4 3 3 3 4 2" xfId="1581" xr:uid="{00000000-0005-0000-0000-00002D060000}"/>
    <cellStyle name="Normal 4 3 3 3 5" xfId="1582" xr:uid="{00000000-0005-0000-0000-00002E060000}"/>
    <cellStyle name="Normal 4 3 3 4" xfId="1583" xr:uid="{00000000-0005-0000-0000-00002F060000}"/>
    <cellStyle name="Normal 4 3 3 4 2" xfId="1584" xr:uid="{00000000-0005-0000-0000-000030060000}"/>
    <cellStyle name="Normal 4 3 3 4 2 2" xfId="1585" xr:uid="{00000000-0005-0000-0000-000031060000}"/>
    <cellStyle name="Normal 4 3 3 4 2 2 2" xfId="1586" xr:uid="{00000000-0005-0000-0000-000032060000}"/>
    <cellStyle name="Normal 4 3 3 4 2 3" xfId="1587" xr:uid="{00000000-0005-0000-0000-000033060000}"/>
    <cellStyle name="Normal 4 3 3 4 3" xfId="1588" xr:uid="{00000000-0005-0000-0000-000034060000}"/>
    <cellStyle name="Normal 4 3 3 4 3 2" xfId="1589" xr:uid="{00000000-0005-0000-0000-000035060000}"/>
    <cellStyle name="Normal 4 3 3 4 3 2 2" xfId="1590" xr:uid="{00000000-0005-0000-0000-000036060000}"/>
    <cellStyle name="Normal 4 3 3 4 3 3" xfId="1591" xr:uid="{00000000-0005-0000-0000-000037060000}"/>
    <cellStyle name="Normal 4 3 3 4 4" xfId="1592" xr:uid="{00000000-0005-0000-0000-000038060000}"/>
    <cellStyle name="Normal 4 3 3 4 4 2" xfId="1593" xr:uid="{00000000-0005-0000-0000-000039060000}"/>
    <cellStyle name="Normal 4 3 3 4 5" xfId="1594" xr:uid="{00000000-0005-0000-0000-00003A060000}"/>
    <cellStyle name="Normal 4 3 3 5" xfId="1595" xr:uid="{00000000-0005-0000-0000-00003B060000}"/>
    <cellStyle name="Normal 4 3 3 5 2" xfId="1596" xr:uid="{00000000-0005-0000-0000-00003C060000}"/>
    <cellStyle name="Normal 4 3 3 5 2 2" xfId="1597" xr:uid="{00000000-0005-0000-0000-00003D060000}"/>
    <cellStyle name="Normal 4 3 3 5 3" xfId="1598" xr:uid="{00000000-0005-0000-0000-00003E060000}"/>
    <cellStyle name="Normal 4 3 3 6" xfId="1599" xr:uid="{00000000-0005-0000-0000-00003F060000}"/>
    <cellStyle name="Normal 4 3 3 6 2" xfId="1600" xr:uid="{00000000-0005-0000-0000-000040060000}"/>
    <cellStyle name="Normal 4 3 3 6 2 2" xfId="1601" xr:uid="{00000000-0005-0000-0000-000041060000}"/>
    <cellStyle name="Normal 4 3 3 6 3" xfId="1602" xr:uid="{00000000-0005-0000-0000-000042060000}"/>
    <cellStyle name="Normal 4 3 3 7" xfId="1603" xr:uid="{00000000-0005-0000-0000-000043060000}"/>
    <cellStyle name="Normal 4 3 3 7 2" xfId="1604" xr:uid="{00000000-0005-0000-0000-000044060000}"/>
    <cellStyle name="Normal 4 3 3 8" xfId="1605" xr:uid="{00000000-0005-0000-0000-000045060000}"/>
    <cellStyle name="Normal 4 4" xfId="1606" xr:uid="{00000000-0005-0000-0000-000046060000}"/>
    <cellStyle name="Normal 4 4 2" xfId="1607" xr:uid="{00000000-0005-0000-0000-000047060000}"/>
    <cellStyle name="Normal 4 4 2 2" xfId="1608" xr:uid="{00000000-0005-0000-0000-000048060000}"/>
    <cellStyle name="Normal 4 4 2 2 2" xfId="1609" xr:uid="{00000000-0005-0000-0000-000049060000}"/>
    <cellStyle name="Normal 4 4 2 2 2 2" xfId="1610" xr:uid="{00000000-0005-0000-0000-00004A060000}"/>
    <cellStyle name="Normal 4 4 2 2 2 2 2" xfId="1611" xr:uid="{00000000-0005-0000-0000-00004B060000}"/>
    <cellStyle name="Normal 4 4 2 2 2 3" xfId="1612" xr:uid="{00000000-0005-0000-0000-00004C060000}"/>
    <cellStyle name="Normal 4 4 2 2 3" xfId="1613" xr:uid="{00000000-0005-0000-0000-00004D060000}"/>
    <cellStyle name="Normal 4 4 2 2 3 2" xfId="1614" xr:uid="{00000000-0005-0000-0000-00004E060000}"/>
    <cellStyle name="Normal 4 4 2 2 3 2 2" xfId="1615" xr:uid="{00000000-0005-0000-0000-00004F060000}"/>
    <cellStyle name="Normal 4 4 2 2 3 3" xfId="1616" xr:uid="{00000000-0005-0000-0000-000050060000}"/>
    <cellStyle name="Normal 4 4 2 2 4" xfId="1617" xr:uid="{00000000-0005-0000-0000-000051060000}"/>
    <cellStyle name="Normal 4 4 2 2 4 2" xfId="1618" xr:uid="{00000000-0005-0000-0000-000052060000}"/>
    <cellStyle name="Normal 4 4 2 2 5" xfId="1619" xr:uid="{00000000-0005-0000-0000-000053060000}"/>
    <cellStyle name="Normal 4 4 2 3" xfId="1620" xr:uid="{00000000-0005-0000-0000-000054060000}"/>
    <cellStyle name="Normal 4 4 2 3 2" xfId="1621" xr:uid="{00000000-0005-0000-0000-000055060000}"/>
    <cellStyle name="Normal 4 4 2 3 2 2" xfId="1622" xr:uid="{00000000-0005-0000-0000-000056060000}"/>
    <cellStyle name="Normal 4 4 2 3 2 2 2" xfId="1623" xr:uid="{00000000-0005-0000-0000-000057060000}"/>
    <cellStyle name="Normal 4 4 2 3 2 3" xfId="1624" xr:uid="{00000000-0005-0000-0000-000058060000}"/>
    <cellStyle name="Normal 4 4 2 3 3" xfId="1625" xr:uid="{00000000-0005-0000-0000-000059060000}"/>
    <cellStyle name="Normal 4 4 2 3 3 2" xfId="1626" xr:uid="{00000000-0005-0000-0000-00005A060000}"/>
    <cellStyle name="Normal 4 4 2 3 3 2 2" xfId="1627" xr:uid="{00000000-0005-0000-0000-00005B060000}"/>
    <cellStyle name="Normal 4 4 2 3 3 3" xfId="1628" xr:uid="{00000000-0005-0000-0000-00005C060000}"/>
    <cellStyle name="Normal 4 4 2 3 4" xfId="1629" xr:uid="{00000000-0005-0000-0000-00005D060000}"/>
    <cellStyle name="Normal 4 4 2 3 4 2" xfId="1630" xr:uid="{00000000-0005-0000-0000-00005E060000}"/>
    <cellStyle name="Normal 4 4 2 3 5" xfId="1631" xr:uid="{00000000-0005-0000-0000-00005F060000}"/>
    <cellStyle name="Normal 4 4 2 4" xfId="1632" xr:uid="{00000000-0005-0000-0000-000060060000}"/>
    <cellStyle name="Normal 4 4 2 4 2" xfId="1633" xr:uid="{00000000-0005-0000-0000-000061060000}"/>
    <cellStyle name="Normal 4 4 2 4 2 2" xfId="1634" xr:uid="{00000000-0005-0000-0000-000062060000}"/>
    <cellStyle name="Normal 4 4 2 4 2 2 2" xfId="1635" xr:uid="{00000000-0005-0000-0000-000063060000}"/>
    <cellStyle name="Normal 4 4 2 4 2 3" xfId="1636" xr:uid="{00000000-0005-0000-0000-000064060000}"/>
    <cellStyle name="Normal 4 4 2 4 3" xfId="1637" xr:uid="{00000000-0005-0000-0000-000065060000}"/>
    <cellStyle name="Normal 4 4 2 4 3 2" xfId="1638" xr:uid="{00000000-0005-0000-0000-000066060000}"/>
    <cellStyle name="Normal 4 4 2 4 3 2 2" xfId="1639" xr:uid="{00000000-0005-0000-0000-000067060000}"/>
    <cellStyle name="Normal 4 4 2 4 3 3" xfId="1640" xr:uid="{00000000-0005-0000-0000-000068060000}"/>
    <cellStyle name="Normal 4 4 2 4 4" xfId="1641" xr:uid="{00000000-0005-0000-0000-000069060000}"/>
    <cellStyle name="Normal 4 4 2 4 4 2" xfId="1642" xr:uid="{00000000-0005-0000-0000-00006A060000}"/>
    <cellStyle name="Normal 4 4 2 4 5" xfId="1643" xr:uid="{00000000-0005-0000-0000-00006B060000}"/>
    <cellStyle name="Normal 4 4 2 5" xfId="1644" xr:uid="{00000000-0005-0000-0000-00006C060000}"/>
    <cellStyle name="Normal 4 4 2 5 2" xfId="1645" xr:uid="{00000000-0005-0000-0000-00006D060000}"/>
    <cellStyle name="Normal 4 4 2 5 2 2" xfId="1646" xr:uid="{00000000-0005-0000-0000-00006E060000}"/>
    <cellStyle name="Normal 4 4 2 5 3" xfId="1647" xr:uid="{00000000-0005-0000-0000-00006F060000}"/>
    <cellStyle name="Normal 4 4 2 6" xfId="1648" xr:uid="{00000000-0005-0000-0000-000070060000}"/>
    <cellStyle name="Normal 4 4 2 6 2" xfId="1649" xr:uid="{00000000-0005-0000-0000-000071060000}"/>
    <cellStyle name="Normal 4 4 2 6 2 2" xfId="1650" xr:uid="{00000000-0005-0000-0000-000072060000}"/>
    <cellStyle name="Normal 4 4 2 6 3" xfId="1651" xr:uid="{00000000-0005-0000-0000-000073060000}"/>
    <cellStyle name="Normal 4 4 2 7" xfId="1652" xr:uid="{00000000-0005-0000-0000-000074060000}"/>
    <cellStyle name="Normal 4 4 2 7 2" xfId="1653" xr:uid="{00000000-0005-0000-0000-000075060000}"/>
    <cellStyle name="Normal 4 4 2 8" xfId="1654" xr:uid="{00000000-0005-0000-0000-000076060000}"/>
    <cellStyle name="Normal 4 4 3" xfId="1655" xr:uid="{00000000-0005-0000-0000-000077060000}"/>
    <cellStyle name="Normal 4 5" xfId="1656" xr:uid="{00000000-0005-0000-0000-000078060000}"/>
    <cellStyle name="Normal 4 6" xfId="1657" xr:uid="{00000000-0005-0000-0000-000079060000}"/>
    <cellStyle name="Normal 4 7" xfId="1658" xr:uid="{00000000-0005-0000-0000-00007A060000}"/>
    <cellStyle name="Normal 40" xfId="1659" xr:uid="{00000000-0005-0000-0000-00007B060000}"/>
    <cellStyle name="Normal 40 2" xfId="1660" xr:uid="{00000000-0005-0000-0000-00007C060000}"/>
    <cellStyle name="Normal 41" xfId="1661" xr:uid="{00000000-0005-0000-0000-00007D060000}"/>
    <cellStyle name="Normal 42" xfId="1662" xr:uid="{00000000-0005-0000-0000-00007E060000}"/>
    <cellStyle name="Normal 43" xfId="1663" xr:uid="{00000000-0005-0000-0000-00007F060000}"/>
    <cellStyle name="Normal 44" xfId="1664" xr:uid="{00000000-0005-0000-0000-000080060000}"/>
    <cellStyle name="Normal 45" xfId="1665" xr:uid="{00000000-0005-0000-0000-000081060000}"/>
    <cellStyle name="Normal 46" xfId="1666" xr:uid="{00000000-0005-0000-0000-000082060000}"/>
    <cellStyle name="Normal 47" xfId="1667" xr:uid="{00000000-0005-0000-0000-000083060000}"/>
    <cellStyle name="Normal 48" xfId="1668" xr:uid="{00000000-0005-0000-0000-000084060000}"/>
    <cellStyle name="Normal 49" xfId="1669" xr:uid="{00000000-0005-0000-0000-000085060000}"/>
    <cellStyle name="Normal 5" xfId="1670" xr:uid="{00000000-0005-0000-0000-000086060000}"/>
    <cellStyle name="Normal 5 10" xfId="1671" xr:uid="{00000000-0005-0000-0000-000087060000}"/>
    <cellStyle name="Normal 5 10 2" xfId="1672" xr:uid="{00000000-0005-0000-0000-000088060000}"/>
    <cellStyle name="Normal 5 10 2 2" xfId="1673" xr:uid="{00000000-0005-0000-0000-000089060000}"/>
    <cellStyle name="Normal 5 10 3" xfId="1674" xr:uid="{00000000-0005-0000-0000-00008A060000}"/>
    <cellStyle name="Normal 5 10 4" xfId="1675" xr:uid="{00000000-0005-0000-0000-00008B060000}"/>
    <cellStyle name="Normal 5 10 5" xfId="1676" xr:uid="{00000000-0005-0000-0000-00008C060000}"/>
    <cellStyle name="Normal 5 11" xfId="1677" xr:uid="{00000000-0005-0000-0000-00008D060000}"/>
    <cellStyle name="Normal 5 11 2" xfId="1678" xr:uid="{00000000-0005-0000-0000-00008E060000}"/>
    <cellStyle name="Normal 5 12" xfId="1679" xr:uid="{00000000-0005-0000-0000-00008F060000}"/>
    <cellStyle name="Normal 5 2" xfId="1680" xr:uid="{00000000-0005-0000-0000-000090060000}"/>
    <cellStyle name="Normal 5 2 2" xfId="1681" xr:uid="{00000000-0005-0000-0000-000091060000}"/>
    <cellStyle name="Normal 5 2 2 2" xfId="1682" xr:uid="{00000000-0005-0000-0000-000092060000}"/>
    <cellStyle name="Normal 5 2 2 2 2" xfId="1683" xr:uid="{00000000-0005-0000-0000-000093060000}"/>
    <cellStyle name="Normal 5 2 2 3" xfId="1684" xr:uid="{00000000-0005-0000-0000-000094060000}"/>
    <cellStyle name="Normal 5 2 2 3 2" xfId="1685" xr:uid="{00000000-0005-0000-0000-000095060000}"/>
    <cellStyle name="Normal 5 2 2 3 2 2" xfId="1686" xr:uid="{00000000-0005-0000-0000-000096060000}"/>
    <cellStyle name="Normal 5 2 2 3 2 2 2" xfId="1687" xr:uid="{00000000-0005-0000-0000-000097060000}"/>
    <cellStyle name="Normal 5 2 2 3 2 3" xfId="1688" xr:uid="{00000000-0005-0000-0000-000098060000}"/>
    <cellStyle name="Normal 5 2 2 3 3" xfId="1689" xr:uid="{00000000-0005-0000-0000-000099060000}"/>
    <cellStyle name="Normal 5 2 2 3 3 2" xfId="1690" xr:uid="{00000000-0005-0000-0000-00009A060000}"/>
    <cellStyle name="Normal 5 2 2 3 3 2 2" xfId="1691" xr:uid="{00000000-0005-0000-0000-00009B060000}"/>
    <cellStyle name="Normal 5 2 2 3 3 3" xfId="1692" xr:uid="{00000000-0005-0000-0000-00009C060000}"/>
    <cellStyle name="Normal 5 2 2 3 4" xfId="1693" xr:uid="{00000000-0005-0000-0000-00009D060000}"/>
    <cellStyle name="Normal 5 2 2 3 4 2" xfId="1694" xr:uid="{00000000-0005-0000-0000-00009E060000}"/>
    <cellStyle name="Normal 5 2 2 3 5" xfId="1695" xr:uid="{00000000-0005-0000-0000-00009F060000}"/>
    <cellStyle name="Normal 5 2 2 4" xfId="1696" xr:uid="{00000000-0005-0000-0000-0000A0060000}"/>
    <cellStyle name="Normal 5 2 2 4 2" xfId="1697" xr:uid="{00000000-0005-0000-0000-0000A1060000}"/>
    <cellStyle name="Normal 5 2 2 4 2 2" xfId="1698" xr:uid="{00000000-0005-0000-0000-0000A2060000}"/>
    <cellStyle name="Normal 5 2 2 4 2 2 2" xfId="1699" xr:uid="{00000000-0005-0000-0000-0000A3060000}"/>
    <cellStyle name="Normal 5 2 2 4 2 3" xfId="1700" xr:uid="{00000000-0005-0000-0000-0000A4060000}"/>
    <cellStyle name="Normal 5 2 2 4 3" xfId="1701" xr:uid="{00000000-0005-0000-0000-0000A5060000}"/>
    <cellStyle name="Normal 5 2 2 4 3 2" xfId="1702" xr:uid="{00000000-0005-0000-0000-0000A6060000}"/>
    <cellStyle name="Normal 5 2 2 4 3 2 2" xfId="1703" xr:uid="{00000000-0005-0000-0000-0000A7060000}"/>
    <cellStyle name="Normal 5 2 2 4 3 3" xfId="1704" xr:uid="{00000000-0005-0000-0000-0000A8060000}"/>
    <cellStyle name="Normal 5 2 2 4 4" xfId="1705" xr:uid="{00000000-0005-0000-0000-0000A9060000}"/>
    <cellStyle name="Normal 5 2 2 4 4 2" xfId="1706" xr:uid="{00000000-0005-0000-0000-0000AA060000}"/>
    <cellStyle name="Normal 5 2 2 4 5" xfId="1707" xr:uid="{00000000-0005-0000-0000-0000AB060000}"/>
    <cellStyle name="Normal 5 2 2 5" xfId="1708" xr:uid="{00000000-0005-0000-0000-0000AC060000}"/>
    <cellStyle name="Normal 5 2 2 5 2" xfId="1709" xr:uid="{00000000-0005-0000-0000-0000AD060000}"/>
    <cellStyle name="Normal 5 2 2 5 2 2" xfId="1710" xr:uid="{00000000-0005-0000-0000-0000AE060000}"/>
    <cellStyle name="Normal 5 2 2 5 2 2 2" xfId="1711" xr:uid="{00000000-0005-0000-0000-0000AF060000}"/>
    <cellStyle name="Normal 5 2 2 5 2 3" xfId="1712" xr:uid="{00000000-0005-0000-0000-0000B0060000}"/>
    <cellStyle name="Normal 5 2 2 5 3" xfId="1713" xr:uid="{00000000-0005-0000-0000-0000B1060000}"/>
    <cellStyle name="Normal 5 2 2 5 3 2" xfId="1714" xr:uid="{00000000-0005-0000-0000-0000B2060000}"/>
    <cellStyle name="Normal 5 2 2 5 3 2 2" xfId="1715" xr:uid="{00000000-0005-0000-0000-0000B3060000}"/>
    <cellStyle name="Normal 5 2 2 5 3 3" xfId="1716" xr:uid="{00000000-0005-0000-0000-0000B4060000}"/>
    <cellStyle name="Normal 5 2 2 5 4" xfId="1717" xr:uid="{00000000-0005-0000-0000-0000B5060000}"/>
    <cellStyle name="Normal 5 2 2 5 4 2" xfId="1718" xr:uid="{00000000-0005-0000-0000-0000B6060000}"/>
    <cellStyle name="Normal 5 2 2 5 5" xfId="1719" xr:uid="{00000000-0005-0000-0000-0000B7060000}"/>
    <cellStyle name="Normal 5 2 2 6" xfId="1720" xr:uid="{00000000-0005-0000-0000-0000B8060000}"/>
    <cellStyle name="Normal 5 2 2 6 2" xfId="1721" xr:uid="{00000000-0005-0000-0000-0000B9060000}"/>
    <cellStyle name="Normal 5 2 2 6 2 2" xfId="1722" xr:uid="{00000000-0005-0000-0000-0000BA060000}"/>
    <cellStyle name="Normal 5 2 2 6 3" xfId="1723" xr:uid="{00000000-0005-0000-0000-0000BB060000}"/>
    <cellStyle name="Normal 5 2 2 7" xfId="1724" xr:uid="{00000000-0005-0000-0000-0000BC060000}"/>
    <cellStyle name="Normal 5 2 2 7 2" xfId="1725" xr:uid="{00000000-0005-0000-0000-0000BD060000}"/>
    <cellStyle name="Normal 5 2 2 7 2 2" xfId="1726" xr:uid="{00000000-0005-0000-0000-0000BE060000}"/>
    <cellStyle name="Normal 5 2 2 7 3" xfId="1727" xr:uid="{00000000-0005-0000-0000-0000BF060000}"/>
    <cellStyle name="Normal 5 2 2 8" xfId="1728" xr:uid="{00000000-0005-0000-0000-0000C0060000}"/>
    <cellStyle name="Normal 5 2 2 8 2" xfId="1729" xr:uid="{00000000-0005-0000-0000-0000C1060000}"/>
    <cellStyle name="Normal 5 2 2 9" xfId="1730" xr:uid="{00000000-0005-0000-0000-0000C2060000}"/>
    <cellStyle name="Normal 5 2 3" xfId="1731" xr:uid="{00000000-0005-0000-0000-0000C3060000}"/>
    <cellStyle name="Normal 5 3" xfId="1732" xr:uid="{00000000-0005-0000-0000-0000C4060000}"/>
    <cellStyle name="Normal 5 4" xfId="1733" xr:uid="{00000000-0005-0000-0000-0000C5060000}"/>
    <cellStyle name="Normal 5 4 2" xfId="1734" xr:uid="{00000000-0005-0000-0000-0000C6060000}"/>
    <cellStyle name="Normal 5 5" xfId="1735" xr:uid="{00000000-0005-0000-0000-0000C7060000}"/>
    <cellStyle name="Normal 5 5 2" xfId="1736" xr:uid="{00000000-0005-0000-0000-0000C8060000}"/>
    <cellStyle name="Normal 5 6" xfId="1737" xr:uid="{00000000-0005-0000-0000-0000C9060000}"/>
    <cellStyle name="Normal 5 6 2" xfId="1738" xr:uid="{00000000-0005-0000-0000-0000CA060000}"/>
    <cellStyle name="Normal 5 6 2 2" xfId="1739" xr:uid="{00000000-0005-0000-0000-0000CB060000}"/>
    <cellStyle name="Normal 5 6 2 2 2" xfId="1740" xr:uid="{00000000-0005-0000-0000-0000CC060000}"/>
    <cellStyle name="Normal 5 6 2 3" xfId="1741" xr:uid="{00000000-0005-0000-0000-0000CD060000}"/>
    <cellStyle name="Normal 5 6 3" xfId="1742" xr:uid="{00000000-0005-0000-0000-0000CE060000}"/>
    <cellStyle name="Normal 5 6 3 2" xfId="1743" xr:uid="{00000000-0005-0000-0000-0000CF060000}"/>
    <cellStyle name="Normal 5 6 3 2 2" xfId="1744" xr:uid="{00000000-0005-0000-0000-0000D0060000}"/>
    <cellStyle name="Normal 5 6 3 3" xfId="1745" xr:uid="{00000000-0005-0000-0000-0000D1060000}"/>
    <cellStyle name="Normal 5 6 4" xfId="1746" xr:uid="{00000000-0005-0000-0000-0000D2060000}"/>
    <cellStyle name="Normal 5 6 4 2" xfId="1747" xr:uid="{00000000-0005-0000-0000-0000D3060000}"/>
    <cellStyle name="Normal 5 6 5" xfId="1748" xr:uid="{00000000-0005-0000-0000-0000D4060000}"/>
    <cellStyle name="Normal 5 7" xfId="1749" xr:uid="{00000000-0005-0000-0000-0000D5060000}"/>
    <cellStyle name="Normal 5 7 2" xfId="1750" xr:uid="{00000000-0005-0000-0000-0000D6060000}"/>
    <cellStyle name="Normal 5 7 2 2" xfId="1751" xr:uid="{00000000-0005-0000-0000-0000D7060000}"/>
    <cellStyle name="Normal 5 7 2 2 2" xfId="1752" xr:uid="{00000000-0005-0000-0000-0000D8060000}"/>
    <cellStyle name="Normal 5 7 2 3" xfId="1753" xr:uid="{00000000-0005-0000-0000-0000D9060000}"/>
    <cellStyle name="Normal 5 7 3" xfId="1754" xr:uid="{00000000-0005-0000-0000-0000DA060000}"/>
    <cellStyle name="Normal 5 7 3 2" xfId="1755" xr:uid="{00000000-0005-0000-0000-0000DB060000}"/>
    <cellStyle name="Normal 5 7 3 2 2" xfId="1756" xr:uid="{00000000-0005-0000-0000-0000DC060000}"/>
    <cellStyle name="Normal 5 7 3 3" xfId="1757" xr:uid="{00000000-0005-0000-0000-0000DD060000}"/>
    <cellStyle name="Normal 5 7 4" xfId="1758" xr:uid="{00000000-0005-0000-0000-0000DE060000}"/>
    <cellStyle name="Normal 5 7 4 2" xfId="1759" xr:uid="{00000000-0005-0000-0000-0000DF060000}"/>
    <cellStyle name="Normal 5 7 5" xfId="1760" xr:uid="{00000000-0005-0000-0000-0000E0060000}"/>
    <cellStyle name="Normal 5 8" xfId="1761" xr:uid="{00000000-0005-0000-0000-0000E1060000}"/>
    <cellStyle name="Normal 5 8 2" xfId="1762" xr:uid="{00000000-0005-0000-0000-0000E2060000}"/>
    <cellStyle name="Normal 5 8 2 2" xfId="1763" xr:uid="{00000000-0005-0000-0000-0000E3060000}"/>
    <cellStyle name="Normal 5 8 2 2 2" xfId="1764" xr:uid="{00000000-0005-0000-0000-0000E4060000}"/>
    <cellStyle name="Normal 5 8 2 3" xfId="1765" xr:uid="{00000000-0005-0000-0000-0000E5060000}"/>
    <cellStyle name="Normal 5 8 3" xfId="1766" xr:uid="{00000000-0005-0000-0000-0000E6060000}"/>
    <cellStyle name="Normal 5 8 3 2" xfId="1767" xr:uid="{00000000-0005-0000-0000-0000E7060000}"/>
    <cellStyle name="Normal 5 8 3 2 2" xfId="1768" xr:uid="{00000000-0005-0000-0000-0000E8060000}"/>
    <cellStyle name="Normal 5 8 3 3" xfId="1769" xr:uid="{00000000-0005-0000-0000-0000E9060000}"/>
    <cellStyle name="Normal 5 8 4" xfId="1770" xr:uid="{00000000-0005-0000-0000-0000EA060000}"/>
    <cellStyle name="Normal 5 8 4 2" xfId="1771" xr:uid="{00000000-0005-0000-0000-0000EB060000}"/>
    <cellStyle name="Normal 5 8 5" xfId="1772" xr:uid="{00000000-0005-0000-0000-0000EC060000}"/>
    <cellStyle name="Normal 5 9" xfId="1773" xr:uid="{00000000-0005-0000-0000-0000ED060000}"/>
    <cellStyle name="Normal 5 9 2" xfId="1774" xr:uid="{00000000-0005-0000-0000-0000EE060000}"/>
    <cellStyle name="Normal 5 9 2 2" xfId="1775" xr:uid="{00000000-0005-0000-0000-0000EF060000}"/>
    <cellStyle name="Normal 5 9 3" xfId="1776" xr:uid="{00000000-0005-0000-0000-0000F0060000}"/>
    <cellStyle name="Normal 50" xfId="1777" xr:uid="{00000000-0005-0000-0000-0000F1060000}"/>
    <cellStyle name="Normal 51" xfId="1778" xr:uid="{00000000-0005-0000-0000-0000F2060000}"/>
    <cellStyle name="Normal 52" xfId="1779" xr:uid="{00000000-0005-0000-0000-0000F3060000}"/>
    <cellStyle name="Normal 53" xfId="1780" xr:uid="{00000000-0005-0000-0000-0000F4060000}"/>
    <cellStyle name="Normal 54" xfId="1781" xr:uid="{00000000-0005-0000-0000-0000F5060000}"/>
    <cellStyle name="Normal 55" xfId="1782" xr:uid="{00000000-0005-0000-0000-0000F6060000}"/>
    <cellStyle name="Normal 56" xfId="1783" xr:uid="{00000000-0005-0000-0000-0000F7060000}"/>
    <cellStyle name="Normal 57" xfId="1784" xr:uid="{00000000-0005-0000-0000-0000F8060000}"/>
    <cellStyle name="Normal 58" xfId="1785" xr:uid="{00000000-0005-0000-0000-0000F9060000}"/>
    <cellStyle name="Normal 59" xfId="1786" xr:uid="{00000000-0005-0000-0000-0000FA060000}"/>
    <cellStyle name="Normal 6" xfId="1787" xr:uid="{00000000-0005-0000-0000-0000FB060000}"/>
    <cellStyle name="Normal 6 2" xfId="1788" xr:uid="{00000000-0005-0000-0000-0000FC060000}"/>
    <cellStyle name="Normal 6 2 2" xfId="1789" xr:uid="{00000000-0005-0000-0000-0000FD060000}"/>
    <cellStyle name="Normal 6 3" xfId="1790" xr:uid="{00000000-0005-0000-0000-0000FE060000}"/>
    <cellStyle name="Normal 6 3 2" xfId="1791" xr:uid="{00000000-0005-0000-0000-0000FF060000}"/>
    <cellStyle name="Normal 6 3 3" xfId="1792" xr:uid="{00000000-0005-0000-0000-000000070000}"/>
    <cellStyle name="Normal 6 4" xfId="1793" xr:uid="{00000000-0005-0000-0000-000001070000}"/>
    <cellStyle name="Normal 6 5" xfId="1794" xr:uid="{00000000-0005-0000-0000-000002070000}"/>
    <cellStyle name="Normal 60" xfId="1795" xr:uid="{00000000-0005-0000-0000-000003070000}"/>
    <cellStyle name="Normal 61" xfId="1796" xr:uid="{00000000-0005-0000-0000-000004070000}"/>
    <cellStyle name="Normal 62" xfId="1797" xr:uid="{00000000-0005-0000-0000-000005070000}"/>
    <cellStyle name="Normal 63" xfId="1798" xr:uid="{00000000-0005-0000-0000-000006070000}"/>
    <cellStyle name="Normal 64" xfId="1799" xr:uid="{00000000-0005-0000-0000-000007070000}"/>
    <cellStyle name="Normal 65" xfId="1800" xr:uid="{00000000-0005-0000-0000-000008070000}"/>
    <cellStyle name="Normal 66" xfId="1801" xr:uid="{00000000-0005-0000-0000-000009070000}"/>
    <cellStyle name="Normal 67" xfId="1802" xr:uid="{00000000-0005-0000-0000-00000A070000}"/>
    <cellStyle name="Normal 68" xfId="1803" xr:uid="{00000000-0005-0000-0000-00000B070000}"/>
    <cellStyle name="Normal 69" xfId="1804" xr:uid="{00000000-0005-0000-0000-00000C070000}"/>
    <cellStyle name="Normal 7" xfId="1805" xr:uid="{00000000-0005-0000-0000-00000D070000}"/>
    <cellStyle name="Normal 7 2" xfId="1806" xr:uid="{00000000-0005-0000-0000-00000E070000}"/>
    <cellStyle name="Normal 7 2 2" xfId="1807" xr:uid="{00000000-0005-0000-0000-00000F070000}"/>
    <cellStyle name="Normal 7 3" xfId="1808" xr:uid="{00000000-0005-0000-0000-000010070000}"/>
    <cellStyle name="Normal 7 3 2" xfId="1809" xr:uid="{00000000-0005-0000-0000-000011070000}"/>
    <cellStyle name="Normal 7 3 2 2" xfId="1810" xr:uid="{00000000-0005-0000-0000-000012070000}"/>
    <cellStyle name="Normal 7 3 2 2 2" xfId="1811" xr:uid="{00000000-0005-0000-0000-000013070000}"/>
    <cellStyle name="Normal 7 3 2 3" xfId="1812" xr:uid="{00000000-0005-0000-0000-000014070000}"/>
    <cellStyle name="Normal 7 3 3" xfId="1813" xr:uid="{00000000-0005-0000-0000-000015070000}"/>
    <cellStyle name="Normal 7 3 3 2" xfId="1814" xr:uid="{00000000-0005-0000-0000-000016070000}"/>
    <cellStyle name="Normal 7 3 3 2 2" xfId="1815" xr:uid="{00000000-0005-0000-0000-000017070000}"/>
    <cellStyle name="Normal 7 3 3 3" xfId="1816" xr:uid="{00000000-0005-0000-0000-000018070000}"/>
    <cellStyle name="Normal 7 3 4" xfId="1817" xr:uid="{00000000-0005-0000-0000-000019070000}"/>
    <cellStyle name="Normal 7 3 4 2" xfId="1818" xr:uid="{00000000-0005-0000-0000-00001A070000}"/>
    <cellStyle name="Normal 7 3 5" xfId="1819" xr:uid="{00000000-0005-0000-0000-00001B070000}"/>
    <cellStyle name="Normal 7 4" xfId="1820" xr:uid="{00000000-0005-0000-0000-00001C070000}"/>
    <cellStyle name="Normal 70" xfId="1821" xr:uid="{00000000-0005-0000-0000-00001D070000}"/>
    <cellStyle name="Normal 71" xfId="1822" xr:uid="{00000000-0005-0000-0000-00001E070000}"/>
    <cellStyle name="Normal 72" xfId="1823" xr:uid="{00000000-0005-0000-0000-00001F070000}"/>
    <cellStyle name="Normal 73" xfId="1824" xr:uid="{00000000-0005-0000-0000-000020070000}"/>
    <cellStyle name="Normal 8" xfId="1825" xr:uid="{00000000-0005-0000-0000-000021070000}"/>
    <cellStyle name="Normal 8 2" xfId="1826" xr:uid="{00000000-0005-0000-0000-000022070000}"/>
    <cellStyle name="Normal 8 2 2" xfId="1827" xr:uid="{00000000-0005-0000-0000-000023070000}"/>
    <cellStyle name="Normal 8 2 2 2" xfId="1828" xr:uid="{00000000-0005-0000-0000-000024070000}"/>
    <cellStyle name="Normal 8 2 2 3" xfId="1829" xr:uid="{00000000-0005-0000-0000-000025070000}"/>
    <cellStyle name="Normal 8 3" xfId="1830" xr:uid="{00000000-0005-0000-0000-000026070000}"/>
    <cellStyle name="Normal 8 3 2" xfId="1831" xr:uid="{00000000-0005-0000-0000-000027070000}"/>
    <cellStyle name="Normal 8 3 3" xfId="1832" xr:uid="{00000000-0005-0000-0000-000028070000}"/>
    <cellStyle name="Normal 8 4" xfId="1833" xr:uid="{00000000-0005-0000-0000-000029070000}"/>
    <cellStyle name="Normal 8 4 2" xfId="1834" xr:uid="{00000000-0005-0000-0000-00002A070000}"/>
    <cellStyle name="Normal 8 4 2 2" xfId="1835" xr:uid="{00000000-0005-0000-0000-00002B070000}"/>
    <cellStyle name="Normal 8 4 2 2 2" xfId="1836" xr:uid="{00000000-0005-0000-0000-00002C070000}"/>
    <cellStyle name="Normal 8 4 2 3" xfId="1837" xr:uid="{00000000-0005-0000-0000-00002D070000}"/>
    <cellStyle name="Normal 8 4 3" xfId="1838" xr:uid="{00000000-0005-0000-0000-00002E070000}"/>
    <cellStyle name="Normal 8 4 3 2" xfId="1839" xr:uid="{00000000-0005-0000-0000-00002F070000}"/>
    <cellStyle name="Normal 8 4 3 2 2" xfId="1840" xr:uid="{00000000-0005-0000-0000-000030070000}"/>
    <cellStyle name="Normal 8 4 3 3" xfId="1841" xr:uid="{00000000-0005-0000-0000-000031070000}"/>
    <cellStyle name="Normal 8 4 4" xfId="1842" xr:uid="{00000000-0005-0000-0000-000032070000}"/>
    <cellStyle name="Normal 8 4 4 2" xfId="1843" xr:uid="{00000000-0005-0000-0000-000033070000}"/>
    <cellStyle name="Normal 8 4 5" xfId="1844" xr:uid="{00000000-0005-0000-0000-000034070000}"/>
    <cellStyle name="Normal 8 5" xfId="1845" xr:uid="{00000000-0005-0000-0000-000035070000}"/>
    <cellStyle name="Normal 9" xfId="1846" xr:uid="{00000000-0005-0000-0000-000036070000}"/>
    <cellStyle name="Normal 9 2" xfId="1847" xr:uid="{00000000-0005-0000-0000-000037070000}"/>
    <cellStyle name="Normal 9 2 2" xfId="1848" xr:uid="{00000000-0005-0000-0000-000038070000}"/>
    <cellStyle name="Normal 9 2 2 2" xfId="1849" xr:uid="{00000000-0005-0000-0000-000039070000}"/>
    <cellStyle name="Normal 9 2 3" xfId="1850" xr:uid="{00000000-0005-0000-0000-00003A070000}"/>
    <cellStyle name="Normal 9 2 4" xfId="1851" xr:uid="{00000000-0005-0000-0000-00003B070000}"/>
    <cellStyle name="Normal 9 3" xfId="1852" xr:uid="{00000000-0005-0000-0000-00003C070000}"/>
    <cellStyle name="Normal 9 3 2" xfId="1853" xr:uid="{00000000-0005-0000-0000-00003D070000}"/>
    <cellStyle name="Normal 9 3 2 2" xfId="1854" xr:uid="{00000000-0005-0000-0000-00003E070000}"/>
    <cellStyle name="Normal 9 4" xfId="1855" xr:uid="{00000000-0005-0000-0000-00003F070000}"/>
    <cellStyle name="Normal 9 4 2" xfId="1856" xr:uid="{00000000-0005-0000-0000-000040070000}"/>
    <cellStyle name="Normal 9 5" xfId="1857" xr:uid="{00000000-0005-0000-0000-000041070000}"/>
    <cellStyle name="Normal 9 5 2" xfId="1858" xr:uid="{00000000-0005-0000-0000-000042070000}"/>
    <cellStyle name="Normal 9 6" xfId="1859" xr:uid="{00000000-0005-0000-0000-000043070000}"/>
    <cellStyle name="Normal 9 6 2" xfId="1860" xr:uid="{00000000-0005-0000-0000-000044070000}"/>
    <cellStyle name="Normal 9 6 2 2" xfId="1861" xr:uid="{00000000-0005-0000-0000-000045070000}"/>
    <cellStyle name="Normal 9 6 3" xfId="1862" xr:uid="{00000000-0005-0000-0000-000046070000}"/>
    <cellStyle name="Normal 9 7" xfId="1863" xr:uid="{00000000-0005-0000-0000-000047070000}"/>
    <cellStyle name="Note 2" xfId="1864" xr:uid="{00000000-0005-0000-0000-000048070000}"/>
    <cellStyle name="Note 2 2" xfId="1865" xr:uid="{00000000-0005-0000-0000-000049070000}"/>
    <cellStyle name="Note 2 2 2" xfId="1866" xr:uid="{00000000-0005-0000-0000-00004A070000}"/>
    <cellStyle name="Note 2 2 2 2" xfId="1867" xr:uid="{00000000-0005-0000-0000-00004B070000}"/>
    <cellStyle name="Note 2 2 2 2 2" xfId="1868" xr:uid="{00000000-0005-0000-0000-00004C070000}"/>
    <cellStyle name="Note 2 2 2 3" xfId="1869" xr:uid="{00000000-0005-0000-0000-00004D070000}"/>
    <cellStyle name="Note 2 2 2 3 2" xfId="1870" xr:uid="{00000000-0005-0000-0000-00004E070000}"/>
    <cellStyle name="Note 2 2 2 4" xfId="1871" xr:uid="{00000000-0005-0000-0000-00004F070000}"/>
    <cellStyle name="Note 2 2 3" xfId="1872" xr:uid="{00000000-0005-0000-0000-000050070000}"/>
    <cellStyle name="Note 2 2 3 2" xfId="1873" xr:uid="{00000000-0005-0000-0000-000051070000}"/>
    <cellStyle name="Note 2 2 4" xfId="1874" xr:uid="{00000000-0005-0000-0000-000052070000}"/>
    <cellStyle name="Note 2 3" xfId="1875" xr:uid="{00000000-0005-0000-0000-000053070000}"/>
    <cellStyle name="Note 2 4" xfId="1876" xr:uid="{00000000-0005-0000-0000-000054070000}"/>
    <cellStyle name="Note 2 4 2" xfId="1877" xr:uid="{00000000-0005-0000-0000-000055070000}"/>
    <cellStyle name="Note 2 4 2 2" xfId="1878" xr:uid="{00000000-0005-0000-0000-000056070000}"/>
    <cellStyle name="Note 2 4 2 2 2" xfId="1879" xr:uid="{00000000-0005-0000-0000-000057070000}"/>
    <cellStyle name="Note 2 4 2 3" xfId="1880" xr:uid="{00000000-0005-0000-0000-000058070000}"/>
    <cellStyle name="Note 2 4 3" xfId="1881" xr:uid="{00000000-0005-0000-0000-000059070000}"/>
    <cellStyle name="Note 2 4 3 2" xfId="1882" xr:uid="{00000000-0005-0000-0000-00005A070000}"/>
    <cellStyle name="Note 2 4 4" xfId="1883" xr:uid="{00000000-0005-0000-0000-00005B070000}"/>
    <cellStyle name="Note 2 5" xfId="1884" xr:uid="{00000000-0005-0000-0000-00005C070000}"/>
    <cellStyle name="Note 2 5 2" xfId="1885" xr:uid="{00000000-0005-0000-0000-00005D070000}"/>
    <cellStyle name="Note 2 5 2 2" xfId="1886" xr:uid="{00000000-0005-0000-0000-00005E070000}"/>
    <cellStyle name="Note 2 5 3" xfId="1887" xr:uid="{00000000-0005-0000-0000-00005F070000}"/>
    <cellStyle name="Note 2 6" xfId="1888" xr:uid="{00000000-0005-0000-0000-000060070000}"/>
    <cellStyle name="Note 2 6 2" xfId="1889" xr:uid="{00000000-0005-0000-0000-000061070000}"/>
    <cellStyle name="Note 2 7" xfId="1890" xr:uid="{00000000-0005-0000-0000-000062070000}"/>
    <cellStyle name="Note 2 7 2" xfId="1891" xr:uid="{00000000-0005-0000-0000-000063070000}"/>
    <cellStyle name="Note 3" xfId="1892" xr:uid="{00000000-0005-0000-0000-000064070000}"/>
    <cellStyle name="Note 3 2" xfId="1893" xr:uid="{00000000-0005-0000-0000-000065070000}"/>
    <cellStyle name="Note 3 2 2" xfId="1894" xr:uid="{00000000-0005-0000-0000-000066070000}"/>
    <cellStyle name="Note 3 2 2 2" xfId="1895" xr:uid="{00000000-0005-0000-0000-000067070000}"/>
    <cellStyle name="Note 3 2 2 2 2" xfId="1896" xr:uid="{00000000-0005-0000-0000-000068070000}"/>
    <cellStyle name="Note 3 2 2 3" xfId="1897" xr:uid="{00000000-0005-0000-0000-000069070000}"/>
    <cellStyle name="Note 3 2 3" xfId="1898" xr:uid="{00000000-0005-0000-0000-00006A070000}"/>
    <cellStyle name="Note 3 2 3 2" xfId="1899" xr:uid="{00000000-0005-0000-0000-00006B070000}"/>
    <cellStyle name="Note 3 2 3 2 2" xfId="1900" xr:uid="{00000000-0005-0000-0000-00006C070000}"/>
    <cellStyle name="Note 3 2 4" xfId="1901" xr:uid="{00000000-0005-0000-0000-00006D070000}"/>
    <cellStyle name="Note 3 2 5" xfId="1902" xr:uid="{00000000-0005-0000-0000-00006E070000}"/>
    <cellStyle name="Note 3 2 6" xfId="1903" xr:uid="{00000000-0005-0000-0000-00006F070000}"/>
    <cellStyle name="Note 3 2 7" xfId="1904" xr:uid="{00000000-0005-0000-0000-000070070000}"/>
    <cellStyle name="Note 3 3" xfId="1905" xr:uid="{00000000-0005-0000-0000-000071070000}"/>
    <cellStyle name="Note 3 3 2" xfId="1906" xr:uid="{00000000-0005-0000-0000-000072070000}"/>
    <cellStyle name="Note 3 3 2 2" xfId="1907" xr:uid="{00000000-0005-0000-0000-000073070000}"/>
    <cellStyle name="Note 3 3 2 2 2" xfId="1908" xr:uid="{00000000-0005-0000-0000-000074070000}"/>
    <cellStyle name="Note 3 3 2 3" xfId="1909" xr:uid="{00000000-0005-0000-0000-000075070000}"/>
    <cellStyle name="Note 3 3 3" xfId="1910" xr:uid="{00000000-0005-0000-0000-000076070000}"/>
    <cellStyle name="Note 3 3 3 2" xfId="1911" xr:uid="{00000000-0005-0000-0000-000077070000}"/>
    <cellStyle name="Note 3 3 4" xfId="1912" xr:uid="{00000000-0005-0000-0000-000078070000}"/>
    <cellStyle name="Note 3 4" xfId="1913" xr:uid="{00000000-0005-0000-0000-000079070000}"/>
    <cellStyle name="Note 3 4 2" xfId="1914" xr:uid="{00000000-0005-0000-0000-00007A070000}"/>
    <cellStyle name="Note 3 4 2 2" xfId="1915" xr:uid="{00000000-0005-0000-0000-00007B070000}"/>
    <cellStyle name="Note 3 4 3" xfId="1916" xr:uid="{00000000-0005-0000-0000-00007C070000}"/>
    <cellStyle name="Note 3 5" xfId="1917" xr:uid="{00000000-0005-0000-0000-00007D070000}"/>
    <cellStyle name="Note 3 5 2" xfId="1918" xr:uid="{00000000-0005-0000-0000-00007E070000}"/>
    <cellStyle name="Note 3 6" xfId="1919" xr:uid="{00000000-0005-0000-0000-00007F070000}"/>
    <cellStyle name="Note 4" xfId="1920" xr:uid="{00000000-0005-0000-0000-000080070000}"/>
    <cellStyle name="Note 4 2" xfId="1921" xr:uid="{00000000-0005-0000-0000-000081070000}"/>
    <cellStyle name="Note 4 2 2" xfId="1922" xr:uid="{00000000-0005-0000-0000-000082070000}"/>
    <cellStyle name="Note 4 2 2 2" xfId="1923" xr:uid="{00000000-0005-0000-0000-000083070000}"/>
    <cellStyle name="Note 4 2 2 2 2" xfId="1924" xr:uid="{00000000-0005-0000-0000-000084070000}"/>
    <cellStyle name="Note 4 2 2 3" xfId="1925" xr:uid="{00000000-0005-0000-0000-000085070000}"/>
    <cellStyle name="Note 4 2 3" xfId="1926" xr:uid="{00000000-0005-0000-0000-000086070000}"/>
    <cellStyle name="Note 4 2 3 2" xfId="1927" xr:uid="{00000000-0005-0000-0000-000087070000}"/>
    <cellStyle name="Note 4 2 4" xfId="1928" xr:uid="{00000000-0005-0000-0000-000088070000}"/>
    <cellStyle name="Note 4 3" xfId="1929" xr:uid="{00000000-0005-0000-0000-000089070000}"/>
    <cellStyle name="Note 4 3 2" xfId="1930" xr:uid="{00000000-0005-0000-0000-00008A070000}"/>
    <cellStyle name="Note 4 3 2 2" xfId="1931" xr:uid="{00000000-0005-0000-0000-00008B070000}"/>
    <cellStyle name="Note 4 3 2 2 2" xfId="1932" xr:uid="{00000000-0005-0000-0000-00008C070000}"/>
    <cellStyle name="Note 4 3 2 3" xfId="1933" xr:uid="{00000000-0005-0000-0000-00008D070000}"/>
    <cellStyle name="Note 4 3 3" xfId="1934" xr:uid="{00000000-0005-0000-0000-00008E070000}"/>
    <cellStyle name="Note 4 3 3 2" xfId="1935" xr:uid="{00000000-0005-0000-0000-00008F070000}"/>
    <cellStyle name="Note 4 3 4" xfId="1936" xr:uid="{00000000-0005-0000-0000-000090070000}"/>
    <cellStyle name="Note 4 4" xfId="1937" xr:uid="{00000000-0005-0000-0000-000091070000}"/>
    <cellStyle name="Note 4 4 2" xfId="1938" xr:uid="{00000000-0005-0000-0000-000092070000}"/>
    <cellStyle name="Note 4 4 2 2" xfId="1939" xr:uid="{00000000-0005-0000-0000-000093070000}"/>
    <cellStyle name="Note 4 4 3" xfId="1940" xr:uid="{00000000-0005-0000-0000-000094070000}"/>
    <cellStyle name="Note 4 5" xfId="1941" xr:uid="{00000000-0005-0000-0000-000095070000}"/>
    <cellStyle name="Note 4 5 2" xfId="1942" xr:uid="{00000000-0005-0000-0000-000096070000}"/>
    <cellStyle name="Note 4 6" xfId="1943" xr:uid="{00000000-0005-0000-0000-000097070000}"/>
    <cellStyle name="Note 5" xfId="1944" xr:uid="{00000000-0005-0000-0000-000098070000}"/>
    <cellStyle name="Note 5 2" xfId="1945" xr:uid="{00000000-0005-0000-0000-000099070000}"/>
    <cellStyle name="Note 5 2 2" xfId="1946" xr:uid="{00000000-0005-0000-0000-00009A070000}"/>
    <cellStyle name="Note 5 2 2 2" xfId="1947" xr:uid="{00000000-0005-0000-0000-00009B070000}"/>
    <cellStyle name="Note 5 2 2 2 2" xfId="1948" xr:uid="{00000000-0005-0000-0000-00009C070000}"/>
    <cellStyle name="Note 5 2 2 3" xfId="1949" xr:uid="{00000000-0005-0000-0000-00009D070000}"/>
    <cellStyle name="Note 5 2 3" xfId="1950" xr:uid="{00000000-0005-0000-0000-00009E070000}"/>
    <cellStyle name="Note 5 2 3 2" xfId="1951" xr:uid="{00000000-0005-0000-0000-00009F070000}"/>
    <cellStyle name="Note 5 2 4" xfId="1952" xr:uid="{00000000-0005-0000-0000-0000A0070000}"/>
    <cellStyle name="Note 5 3" xfId="1953" xr:uid="{00000000-0005-0000-0000-0000A1070000}"/>
    <cellStyle name="Note 5 3 2" xfId="1954" xr:uid="{00000000-0005-0000-0000-0000A2070000}"/>
    <cellStyle name="Note 5 3 2 2" xfId="1955" xr:uid="{00000000-0005-0000-0000-0000A3070000}"/>
    <cellStyle name="Note 5 3 2 2 2" xfId="1956" xr:uid="{00000000-0005-0000-0000-0000A4070000}"/>
    <cellStyle name="Note 5 3 2 3" xfId="1957" xr:uid="{00000000-0005-0000-0000-0000A5070000}"/>
    <cellStyle name="Note 5 3 3" xfId="1958" xr:uid="{00000000-0005-0000-0000-0000A6070000}"/>
    <cellStyle name="Note 5 3 3 2" xfId="1959" xr:uid="{00000000-0005-0000-0000-0000A7070000}"/>
    <cellStyle name="Note 5 3 4" xfId="1960" xr:uid="{00000000-0005-0000-0000-0000A8070000}"/>
    <cellStyle name="Note 5 4" xfId="1961" xr:uid="{00000000-0005-0000-0000-0000A9070000}"/>
    <cellStyle name="Note 5 4 2" xfId="1962" xr:uid="{00000000-0005-0000-0000-0000AA070000}"/>
    <cellStyle name="Note 5 4 2 2" xfId="1963" xr:uid="{00000000-0005-0000-0000-0000AB070000}"/>
    <cellStyle name="Note 5 4 3" xfId="1964" xr:uid="{00000000-0005-0000-0000-0000AC070000}"/>
    <cellStyle name="Note 5 5" xfId="1965" xr:uid="{00000000-0005-0000-0000-0000AD070000}"/>
    <cellStyle name="Note 5 5 2" xfId="1966" xr:uid="{00000000-0005-0000-0000-0000AE070000}"/>
    <cellStyle name="Note 5 6" xfId="1967" xr:uid="{00000000-0005-0000-0000-0000AF070000}"/>
    <cellStyle name="Note 6" xfId="1968" xr:uid="{00000000-0005-0000-0000-0000B0070000}"/>
    <cellStyle name="Note 6 2" xfId="1969" xr:uid="{00000000-0005-0000-0000-0000B1070000}"/>
    <cellStyle name="Note 6 2 2" xfId="1970" xr:uid="{00000000-0005-0000-0000-0000B2070000}"/>
    <cellStyle name="Note 6 2 2 2" xfId="1971" xr:uid="{00000000-0005-0000-0000-0000B3070000}"/>
    <cellStyle name="Note 6 2 2 2 2" xfId="1972" xr:uid="{00000000-0005-0000-0000-0000B4070000}"/>
    <cellStyle name="Note 6 2 2 3" xfId="1973" xr:uid="{00000000-0005-0000-0000-0000B5070000}"/>
    <cellStyle name="Note 6 2 3" xfId="1974" xr:uid="{00000000-0005-0000-0000-0000B6070000}"/>
    <cellStyle name="Note 6 2 3 2" xfId="1975" xr:uid="{00000000-0005-0000-0000-0000B7070000}"/>
    <cellStyle name="Note 6 2 4" xfId="1976" xr:uid="{00000000-0005-0000-0000-0000B8070000}"/>
    <cellStyle name="Note 6 3" xfId="1977" xr:uid="{00000000-0005-0000-0000-0000B9070000}"/>
    <cellStyle name="Note 6 3 2" xfId="1978" xr:uid="{00000000-0005-0000-0000-0000BA070000}"/>
    <cellStyle name="Note 6 3 2 2" xfId="1979" xr:uid="{00000000-0005-0000-0000-0000BB070000}"/>
    <cellStyle name="Note 6 3 2 2 2" xfId="1980" xr:uid="{00000000-0005-0000-0000-0000BC070000}"/>
    <cellStyle name="Note 6 3 2 3" xfId="1981" xr:uid="{00000000-0005-0000-0000-0000BD070000}"/>
    <cellStyle name="Note 6 3 3" xfId="1982" xr:uid="{00000000-0005-0000-0000-0000BE070000}"/>
    <cellStyle name="Note 6 3 3 2" xfId="1983" xr:uid="{00000000-0005-0000-0000-0000BF070000}"/>
    <cellStyle name="Note 6 3 4" xfId="1984" xr:uid="{00000000-0005-0000-0000-0000C0070000}"/>
    <cellStyle name="Note 6 4" xfId="1985" xr:uid="{00000000-0005-0000-0000-0000C1070000}"/>
    <cellStyle name="Note 6 4 2" xfId="1986" xr:uid="{00000000-0005-0000-0000-0000C2070000}"/>
    <cellStyle name="Note 6 4 2 2" xfId="1987" xr:uid="{00000000-0005-0000-0000-0000C3070000}"/>
    <cellStyle name="Note 6 4 3" xfId="1988" xr:uid="{00000000-0005-0000-0000-0000C4070000}"/>
    <cellStyle name="Note 6 5" xfId="1989" xr:uid="{00000000-0005-0000-0000-0000C5070000}"/>
    <cellStyle name="Note 6 5 2" xfId="1990" xr:uid="{00000000-0005-0000-0000-0000C6070000}"/>
    <cellStyle name="Note 6 6" xfId="1991" xr:uid="{00000000-0005-0000-0000-0000C7070000}"/>
    <cellStyle name="Note 7" xfId="1992" xr:uid="{00000000-0005-0000-0000-0000C8070000}"/>
    <cellStyle name="Note 8" xfId="1993" xr:uid="{00000000-0005-0000-0000-0000C9070000}"/>
    <cellStyle name="Option" xfId="1994" xr:uid="{00000000-0005-0000-0000-0000CA070000}"/>
    <cellStyle name="Output 2" xfId="1995" xr:uid="{00000000-0005-0000-0000-0000CB070000}"/>
    <cellStyle name="Output 2 2" xfId="1996" xr:uid="{00000000-0005-0000-0000-0000CC070000}"/>
    <cellStyle name="Output 3" xfId="1997" xr:uid="{00000000-0005-0000-0000-0000CD070000}"/>
    <cellStyle name="Output 3 2" xfId="1998" xr:uid="{00000000-0005-0000-0000-0000CE070000}"/>
    <cellStyle name="Output 3 2 2" xfId="1999" xr:uid="{00000000-0005-0000-0000-0000CF070000}"/>
    <cellStyle name="Output 3 2 2 2" xfId="2000" xr:uid="{00000000-0005-0000-0000-0000D0070000}"/>
    <cellStyle name="Output 3 2 3" xfId="2001" xr:uid="{00000000-0005-0000-0000-0000D1070000}"/>
    <cellStyle name="Output 3 3" xfId="2002" xr:uid="{00000000-0005-0000-0000-0000D2070000}"/>
    <cellStyle name="Output 3 3 2" xfId="2003" xr:uid="{00000000-0005-0000-0000-0000D3070000}"/>
    <cellStyle name="Output 3 3 2 2" xfId="2004" xr:uid="{00000000-0005-0000-0000-0000D4070000}"/>
    <cellStyle name="Output 3 3 3" xfId="2005" xr:uid="{00000000-0005-0000-0000-0000D5070000}"/>
    <cellStyle name="Output 3 4" xfId="2006" xr:uid="{00000000-0005-0000-0000-0000D6070000}"/>
    <cellStyle name="Output 3 4 2" xfId="2007" xr:uid="{00000000-0005-0000-0000-0000D7070000}"/>
    <cellStyle name="Output 3 4 2 2" xfId="2008" xr:uid="{00000000-0005-0000-0000-0000D8070000}"/>
    <cellStyle name="Output 3 4 3" xfId="2009" xr:uid="{00000000-0005-0000-0000-0000D9070000}"/>
    <cellStyle name="Output 3 5" xfId="2010" xr:uid="{00000000-0005-0000-0000-0000DA070000}"/>
    <cellStyle name="Output 3 5 2" xfId="2011" xr:uid="{00000000-0005-0000-0000-0000DB070000}"/>
    <cellStyle name="Output 3 5 3" xfId="2012" xr:uid="{00000000-0005-0000-0000-0000DC070000}"/>
    <cellStyle name="Output 3 6" xfId="2013" xr:uid="{00000000-0005-0000-0000-0000DD070000}"/>
    <cellStyle name="Output 4" xfId="2014" xr:uid="{00000000-0005-0000-0000-0000DE070000}"/>
    <cellStyle name="Output 5" xfId="2015" xr:uid="{00000000-0005-0000-0000-0000DF070000}"/>
    <cellStyle name="Output Amounts" xfId="2016" xr:uid="{00000000-0005-0000-0000-0000E0070000}"/>
    <cellStyle name="Output Column Headings" xfId="2017" xr:uid="{00000000-0005-0000-0000-0000E1070000}"/>
    <cellStyle name="Output Line Items" xfId="2018" xr:uid="{00000000-0005-0000-0000-0000E2070000}"/>
    <cellStyle name="Output Report Heading" xfId="2019" xr:uid="{00000000-0005-0000-0000-0000E3070000}"/>
    <cellStyle name="Output Report Title" xfId="2020" xr:uid="{00000000-0005-0000-0000-0000E4070000}"/>
    <cellStyle name="Percent +/-" xfId="2021" xr:uid="{00000000-0005-0000-0000-0000E5070000}"/>
    <cellStyle name="Percent 10" xfId="2022" xr:uid="{00000000-0005-0000-0000-0000E6070000}"/>
    <cellStyle name="Percent 11" xfId="2023" xr:uid="{00000000-0005-0000-0000-0000E7070000}"/>
    <cellStyle name="Percent 12" xfId="2024" xr:uid="{00000000-0005-0000-0000-0000E8070000}"/>
    <cellStyle name="Percent 13" xfId="2025" xr:uid="{00000000-0005-0000-0000-0000E9070000}"/>
    <cellStyle name="Percent 14" xfId="2026" xr:uid="{00000000-0005-0000-0000-0000EA070000}"/>
    <cellStyle name="Percent 15" xfId="2027" xr:uid="{00000000-0005-0000-0000-0000EB070000}"/>
    <cellStyle name="Percent 16" xfId="2028" xr:uid="{00000000-0005-0000-0000-0000EC070000}"/>
    <cellStyle name="Percent 17" xfId="2029" xr:uid="{00000000-0005-0000-0000-0000ED070000}"/>
    <cellStyle name="Percent 18" xfId="2030" xr:uid="{00000000-0005-0000-0000-0000EE070000}"/>
    <cellStyle name="Percent 19" xfId="2031" xr:uid="{00000000-0005-0000-0000-0000EF070000}"/>
    <cellStyle name="Percent 2" xfId="2032" xr:uid="{00000000-0005-0000-0000-0000F0070000}"/>
    <cellStyle name="Percent 2 2" xfId="2033" xr:uid="{00000000-0005-0000-0000-0000F1070000}"/>
    <cellStyle name="Percent 2 2 10" xfId="2034" xr:uid="{00000000-0005-0000-0000-0000F2070000}"/>
    <cellStyle name="Percent 2 2 2" xfId="2035" xr:uid="{00000000-0005-0000-0000-0000F3070000}"/>
    <cellStyle name="Percent 2 2 2 2" xfId="2036" xr:uid="{00000000-0005-0000-0000-0000F4070000}"/>
    <cellStyle name="Percent 2 2 2 2 2" xfId="2037" xr:uid="{00000000-0005-0000-0000-0000F5070000}"/>
    <cellStyle name="Percent 2 2 2 2 2 2" xfId="2038" xr:uid="{00000000-0005-0000-0000-0000F6070000}"/>
    <cellStyle name="Percent 2 2 2 2 2 2 2" xfId="2039" xr:uid="{00000000-0005-0000-0000-0000F7070000}"/>
    <cellStyle name="Percent 2 2 2 2 2 3" xfId="2040" xr:uid="{00000000-0005-0000-0000-0000F8070000}"/>
    <cellStyle name="Percent 2 2 2 2 3" xfId="2041" xr:uid="{00000000-0005-0000-0000-0000F9070000}"/>
    <cellStyle name="Percent 2 2 2 2 3 2" xfId="2042" xr:uid="{00000000-0005-0000-0000-0000FA070000}"/>
    <cellStyle name="Percent 2 2 2 2 4" xfId="2043" xr:uid="{00000000-0005-0000-0000-0000FB070000}"/>
    <cellStyle name="Percent 2 2 2 3" xfId="2044" xr:uid="{00000000-0005-0000-0000-0000FC070000}"/>
    <cellStyle name="Percent 2 2 2 3 2" xfId="2045" xr:uid="{00000000-0005-0000-0000-0000FD070000}"/>
    <cellStyle name="Percent 2 2 2 3 2 2" xfId="2046" xr:uid="{00000000-0005-0000-0000-0000FE070000}"/>
    <cellStyle name="Percent 2 2 2 3 2 2 2" xfId="2047" xr:uid="{00000000-0005-0000-0000-0000FF070000}"/>
    <cellStyle name="Percent 2 2 2 3 2 3" xfId="2048" xr:uid="{00000000-0005-0000-0000-000000080000}"/>
    <cellStyle name="Percent 2 2 2 3 3" xfId="2049" xr:uid="{00000000-0005-0000-0000-000001080000}"/>
    <cellStyle name="Percent 2 2 2 3 3 2" xfId="2050" xr:uid="{00000000-0005-0000-0000-000002080000}"/>
    <cellStyle name="Percent 2 2 2 3 4" xfId="2051" xr:uid="{00000000-0005-0000-0000-000003080000}"/>
    <cellStyle name="Percent 2 2 2 4" xfId="2052" xr:uid="{00000000-0005-0000-0000-000004080000}"/>
    <cellStyle name="Percent 2 2 2 4 2" xfId="2053" xr:uid="{00000000-0005-0000-0000-000005080000}"/>
    <cellStyle name="Percent 2 2 2 4 2 2" xfId="2054" xr:uid="{00000000-0005-0000-0000-000006080000}"/>
    <cellStyle name="Percent 2 2 2 4 3" xfId="2055" xr:uid="{00000000-0005-0000-0000-000007080000}"/>
    <cellStyle name="Percent 2 2 2 5" xfId="2056" xr:uid="{00000000-0005-0000-0000-000008080000}"/>
    <cellStyle name="Percent 2 2 2 5 2" xfId="2057" xr:uid="{00000000-0005-0000-0000-000009080000}"/>
    <cellStyle name="Percent 2 2 2 6" xfId="2058" xr:uid="{00000000-0005-0000-0000-00000A080000}"/>
    <cellStyle name="Percent 2 2 3" xfId="2059" xr:uid="{00000000-0005-0000-0000-00000B080000}"/>
    <cellStyle name="Percent 2 2 3 2" xfId="2060" xr:uid="{00000000-0005-0000-0000-00000C080000}"/>
    <cellStyle name="Percent 2 2 3 2 2" xfId="2061" xr:uid="{00000000-0005-0000-0000-00000D080000}"/>
    <cellStyle name="Percent 2 2 3 2 2 2" xfId="2062" xr:uid="{00000000-0005-0000-0000-00000E080000}"/>
    <cellStyle name="Percent 2 2 3 2 2 2 2" xfId="2063" xr:uid="{00000000-0005-0000-0000-00000F080000}"/>
    <cellStyle name="Percent 2 2 3 2 2 3" xfId="2064" xr:uid="{00000000-0005-0000-0000-000010080000}"/>
    <cellStyle name="Percent 2 2 3 2 3" xfId="2065" xr:uid="{00000000-0005-0000-0000-000011080000}"/>
    <cellStyle name="Percent 2 2 3 2 3 2" xfId="2066" xr:uid="{00000000-0005-0000-0000-000012080000}"/>
    <cellStyle name="Percent 2 2 3 2 4" xfId="2067" xr:uid="{00000000-0005-0000-0000-000013080000}"/>
    <cellStyle name="Percent 2 2 3 3" xfId="2068" xr:uid="{00000000-0005-0000-0000-000014080000}"/>
    <cellStyle name="Percent 2 2 3 3 2" xfId="2069" xr:uid="{00000000-0005-0000-0000-000015080000}"/>
    <cellStyle name="Percent 2 2 3 3 2 2" xfId="2070" xr:uid="{00000000-0005-0000-0000-000016080000}"/>
    <cellStyle name="Percent 2 2 3 3 2 2 2" xfId="2071" xr:uid="{00000000-0005-0000-0000-000017080000}"/>
    <cellStyle name="Percent 2 2 3 3 2 3" xfId="2072" xr:uid="{00000000-0005-0000-0000-000018080000}"/>
    <cellStyle name="Percent 2 2 3 3 3" xfId="2073" xr:uid="{00000000-0005-0000-0000-000019080000}"/>
    <cellStyle name="Percent 2 2 3 3 3 2" xfId="2074" xr:uid="{00000000-0005-0000-0000-00001A080000}"/>
    <cellStyle name="Percent 2 2 3 3 4" xfId="2075" xr:uid="{00000000-0005-0000-0000-00001B080000}"/>
    <cellStyle name="Percent 2 2 3 4" xfId="2076" xr:uid="{00000000-0005-0000-0000-00001C080000}"/>
    <cellStyle name="Percent 2 2 3 4 2" xfId="2077" xr:uid="{00000000-0005-0000-0000-00001D080000}"/>
    <cellStyle name="Percent 2 2 3 4 2 2" xfId="2078" xr:uid="{00000000-0005-0000-0000-00001E080000}"/>
    <cellStyle name="Percent 2 2 3 4 3" xfId="2079" xr:uid="{00000000-0005-0000-0000-00001F080000}"/>
    <cellStyle name="Percent 2 2 3 5" xfId="2080" xr:uid="{00000000-0005-0000-0000-000020080000}"/>
    <cellStyle name="Percent 2 2 3 5 2" xfId="2081" xr:uid="{00000000-0005-0000-0000-000021080000}"/>
    <cellStyle name="Percent 2 2 3 6" xfId="2082" xr:uid="{00000000-0005-0000-0000-000022080000}"/>
    <cellStyle name="Percent 2 2 4" xfId="2083" xr:uid="{00000000-0005-0000-0000-000023080000}"/>
    <cellStyle name="Percent 2 2 4 2" xfId="2084" xr:uid="{00000000-0005-0000-0000-000024080000}"/>
    <cellStyle name="Percent 2 2 4 2 2" xfId="2085" xr:uid="{00000000-0005-0000-0000-000025080000}"/>
    <cellStyle name="Percent 2 2 4 2 2 2" xfId="2086" xr:uid="{00000000-0005-0000-0000-000026080000}"/>
    <cellStyle name="Percent 2 2 4 2 2 2 2" xfId="2087" xr:uid="{00000000-0005-0000-0000-000027080000}"/>
    <cellStyle name="Percent 2 2 4 2 2 3" xfId="2088" xr:uid="{00000000-0005-0000-0000-000028080000}"/>
    <cellStyle name="Percent 2 2 4 2 3" xfId="2089" xr:uid="{00000000-0005-0000-0000-000029080000}"/>
    <cellStyle name="Percent 2 2 4 2 3 2" xfId="2090" xr:uid="{00000000-0005-0000-0000-00002A080000}"/>
    <cellStyle name="Percent 2 2 4 2 4" xfId="2091" xr:uid="{00000000-0005-0000-0000-00002B080000}"/>
    <cellStyle name="Percent 2 2 4 3" xfId="2092" xr:uid="{00000000-0005-0000-0000-00002C080000}"/>
    <cellStyle name="Percent 2 2 4 3 2" xfId="2093" xr:uid="{00000000-0005-0000-0000-00002D080000}"/>
    <cellStyle name="Percent 2 2 4 3 2 2" xfId="2094" xr:uid="{00000000-0005-0000-0000-00002E080000}"/>
    <cellStyle name="Percent 2 2 4 3 2 2 2" xfId="2095" xr:uid="{00000000-0005-0000-0000-00002F080000}"/>
    <cellStyle name="Percent 2 2 4 3 2 3" xfId="2096" xr:uid="{00000000-0005-0000-0000-000030080000}"/>
    <cellStyle name="Percent 2 2 4 3 3" xfId="2097" xr:uid="{00000000-0005-0000-0000-000031080000}"/>
    <cellStyle name="Percent 2 2 4 3 3 2" xfId="2098" xr:uid="{00000000-0005-0000-0000-000032080000}"/>
    <cellStyle name="Percent 2 2 4 3 4" xfId="2099" xr:uid="{00000000-0005-0000-0000-000033080000}"/>
    <cellStyle name="Percent 2 2 4 4" xfId="2100" xr:uid="{00000000-0005-0000-0000-000034080000}"/>
    <cellStyle name="Percent 2 2 4 4 2" xfId="2101" xr:uid="{00000000-0005-0000-0000-000035080000}"/>
    <cellStyle name="Percent 2 2 4 4 2 2" xfId="2102" xr:uid="{00000000-0005-0000-0000-000036080000}"/>
    <cellStyle name="Percent 2 2 4 4 3" xfId="2103" xr:uid="{00000000-0005-0000-0000-000037080000}"/>
    <cellStyle name="Percent 2 2 4 5" xfId="2104" xr:uid="{00000000-0005-0000-0000-000038080000}"/>
    <cellStyle name="Percent 2 2 4 5 2" xfId="2105" xr:uid="{00000000-0005-0000-0000-000039080000}"/>
    <cellStyle name="Percent 2 2 4 6" xfId="2106" xr:uid="{00000000-0005-0000-0000-00003A080000}"/>
    <cellStyle name="Percent 2 2 5" xfId="2107" xr:uid="{00000000-0005-0000-0000-00003B080000}"/>
    <cellStyle name="Percent 2 2 5 2" xfId="2108" xr:uid="{00000000-0005-0000-0000-00003C080000}"/>
    <cellStyle name="Percent 2 2 5 2 2" xfId="2109" xr:uid="{00000000-0005-0000-0000-00003D080000}"/>
    <cellStyle name="Percent 2 2 5 2 2 2" xfId="2110" xr:uid="{00000000-0005-0000-0000-00003E080000}"/>
    <cellStyle name="Percent 2 2 5 2 3" xfId="2111" xr:uid="{00000000-0005-0000-0000-00003F080000}"/>
    <cellStyle name="Percent 2 2 5 3" xfId="2112" xr:uid="{00000000-0005-0000-0000-000040080000}"/>
    <cellStyle name="Percent 2 2 5 3 2" xfId="2113" xr:uid="{00000000-0005-0000-0000-000041080000}"/>
    <cellStyle name="Percent 2 2 5 4" xfId="2114" xr:uid="{00000000-0005-0000-0000-000042080000}"/>
    <cellStyle name="Percent 2 2 6" xfId="2115" xr:uid="{00000000-0005-0000-0000-000043080000}"/>
    <cellStyle name="Percent 2 2 6 2" xfId="2116" xr:uid="{00000000-0005-0000-0000-000044080000}"/>
    <cellStyle name="Percent 2 2 6 2 2" xfId="2117" xr:uid="{00000000-0005-0000-0000-000045080000}"/>
    <cellStyle name="Percent 2 2 6 2 2 2" xfId="2118" xr:uid="{00000000-0005-0000-0000-000046080000}"/>
    <cellStyle name="Percent 2 2 6 2 3" xfId="2119" xr:uid="{00000000-0005-0000-0000-000047080000}"/>
    <cellStyle name="Percent 2 2 6 3" xfId="2120" xr:uid="{00000000-0005-0000-0000-000048080000}"/>
    <cellStyle name="Percent 2 2 6 3 2" xfId="2121" xr:uid="{00000000-0005-0000-0000-000049080000}"/>
    <cellStyle name="Percent 2 2 6 4" xfId="2122" xr:uid="{00000000-0005-0000-0000-00004A080000}"/>
    <cellStyle name="Percent 2 2 7" xfId="2123" xr:uid="{00000000-0005-0000-0000-00004B080000}"/>
    <cellStyle name="Percent 2 2 7 2" xfId="2124" xr:uid="{00000000-0005-0000-0000-00004C080000}"/>
    <cellStyle name="Percent 2 2 7 2 2" xfId="2125" xr:uid="{00000000-0005-0000-0000-00004D080000}"/>
    <cellStyle name="Percent 2 2 7 3" xfId="2126" xr:uid="{00000000-0005-0000-0000-00004E080000}"/>
    <cellStyle name="Percent 2 2 8" xfId="2127" xr:uid="{00000000-0005-0000-0000-00004F080000}"/>
    <cellStyle name="Percent 2 2 8 2" xfId="2128" xr:uid="{00000000-0005-0000-0000-000050080000}"/>
    <cellStyle name="Percent 2 2 9" xfId="2129" xr:uid="{00000000-0005-0000-0000-000051080000}"/>
    <cellStyle name="Percent 2 3" xfId="2130" xr:uid="{00000000-0005-0000-0000-000052080000}"/>
    <cellStyle name="Percent 2 3 2" xfId="2131" xr:uid="{00000000-0005-0000-0000-000053080000}"/>
    <cellStyle name="Percent 2 3 2 2" xfId="2132" xr:uid="{00000000-0005-0000-0000-000054080000}"/>
    <cellStyle name="Percent 2 3 2 2 2" xfId="2133" xr:uid="{00000000-0005-0000-0000-000055080000}"/>
    <cellStyle name="Percent 2 3 2 2 2 2" xfId="2134" xr:uid="{00000000-0005-0000-0000-000056080000}"/>
    <cellStyle name="Percent 2 3 2 2 2 2 2" xfId="2135" xr:uid="{00000000-0005-0000-0000-000057080000}"/>
    <cellStyle name="Percent 2 3 2 2 2 3" xfId="2136" xr:uid="{00000000-0005-0000-0000-000058080000}"/>
    <cellStyle name="Percent 2 3 2 2 3" xfId="2137" xr:uid="{00000000-0005-0000-0000-000059080000}"/>
    <cellStyle name="Percent 2 3 2 2 3 2" xfId="2138" xr:uid="{00000000-0005-0000-0000-00005A080000}"/>
    <cellStyle name="Percent 2 3 2 2 4" xfId="2139" xr:uid="{00000000-0005-0000-0000-00005B080000}"/>
    <cellStyle name="Percent 2 3 2 3" xfId="2140" xr:uid="{00000000-0005-0000-0000-00005C080000}"/>
    <cellStyle name="Percent 2 3 2 3 2" xfId="2141" xr:uid="{00000000-0005-0000-0000-00005D080000}"/>
    <cellStyle name="Percent 2 3 2 3 2 2" xfId="2142" xr:uid="{00000000-0005-0000-0000-00005E080000}"/>
    <cellStyle name="Percent 2 3 2 3 2 2 2" xfId="2143" xr:uid="{00000000-0005-0000-0000-00005F080000}"/>
    <cellStyle name="Percent 2 3 2 3 2 3" xfId="2144" xr:uid="{00000000-0005-0000-0000-000060080000}"/>
    <cellStyle name="Percent 2 3 2 3 3" xfId="2145" xr:uid="{00000000-0005-0000-0000-000061080000}"/>
    <cellStyle name="Percent 2 3 2 3 3 2" xfId="2146" xr:uid="{00000000-0005-0000-0000-000062080000}"/>
    <cellStyle name="Percent 2 3 2 3 4" xfId="2147" xr:uid="{00000000-0005-0000-0000-000063080000}"/>
    <cellStyle name="Percent 2 3 2 4" xfId="2148" xr:uid="{00000000-0005-0000-0000-000064080000}"/>
    <cellStyle name="Percent 2 3 2 4 2" xfId="2149" xr:uid="{00000000-0005-0000-0000-000065080000}"/>
    <cellStyle name="Percent 2 3 2 4 2 2" xfId="2150" xr:uid="{00000000-0005-0000-0000-000066080000}"/>
    <cellStyle name="Percent 2 3 2 4 3" xfId="2151" xr:uid="{00000000-0005-0000-0000-000067080000}"/>
    <cellStyle name="Percent 2 3 2 5" xfId="2152" xr:uid="{00000000-0005-0000-0000-000068080000}"/>
    <cellStyle name="Percent 2 3 2 5 2" xfId="2153" xr:uid="{00000000-0005-0000-0000-000069080000}"/>
    <cellStyle name="Percent 2 3 2 6" xfId="2154" xr:uid="{00000000-0005-0000-0000-00006A080000}"/>
    <cellStyle name="Percent 2 3 3" xfId="2155" xr:uid="{00000000-0005-0000-0000-00006B080000}"/>
    <cellStyle name="Percent 2 3 3 2" xfId="2156" xr:uid="{00000000-0005-0000-0000-00006C080000}"/>
    <cellStyle name="Percent 2 3 3 2 2" xfId="2157" xr:uid="{00000000-0005-0000-0000-00006D080000}"/>
    <cellStyle name="Percent 2 3 3 2 2 2" xfId="2158" xr:uid="{00000000-0005-0000-0000-00006E080000}"/>
    <cellStyle name="Percent 2 3 3 2 2 2 2" xfId="2159" xr:uid="{00000000-0005-0000-0000-00006F080000}"/>
    <cellStyle name="Percent 2 3 3 2 2 3" xfId="2160" xr:uid="{00000000-0005-0000-0000-000070080000}"/>
    <cellStyle name="Percent 2 3 3 2 3" xfId="2161" xr:uid="{00000000-0005-0000-0000-000071080000}"/>
    <cellStyle name="Percent 2 3 3 2 3 2" xfId="2162" xr:uid="{00000000-0005-0000-0000-000072080000}"/>
    <cellStyle name="Percent 2 3 3 2 4" xfId="2163" xr:uid="{00000000-0005-0000-0000-000073080000}"/>
    <cellStyle name="Percent 2 3 3 3" xfId="2164" xr:uid="{00000000-0005-0000-0000-000074080000}"/>
    <cellStyle name="Percent 2 3 3 3 2" xfId="2165" xr:uid="{00000000-0005-0000-0000-000075080000}"/>
    <cellStyle name="Percent 2 3 3 3 2 2" xfId="2166" xr:uid="{00000000-0005-0000-0000-000076080000}"/>
    <cellStyle name="Percent 2 3 3 3 2 2 2" xfId="2167" xr:uid="{00000000-0005-0000-0000-000077080000}"/>
    <cellStyle name="Percent 2 3 3 3 2 3" xfId="2168" xr:uid="{00000000-0005-0000-0000-000078080000}"/>
    <cellStyle name="Percent 2 3 3 3 3" xfId="2169" xr:uid="{00000000-0005-0000-0000-000079080000}"/>
    <cellStyle name="Percent 2 3 3 3 3 2" xfId="2170" xr:uid="{00000000-0005-0000-0000-00007A080000}"/>
    <cellStyle name="Percent 2 3 3 3 4" xfId="2171" xr:uid="{00000000-0005-0000-0000-00007B080000}"/>
    <cellStyle name="Percent 2 3 3 4" xfId="2172" xr:uid="{00000000-0005-0000-0000-00007C080000}"/>
    <cellStyle name="Percent 2 3 3 4 2" xfId="2173" xr:uid="{00000000-0005-0000-0000-00007D080000}"/>
    <cellStyle name="Percent 2 3 3 4 2 2" xfId="2174" xr:uid="{00000000-0005-0000-0000-00007E080000}"/>
    <cellStyle name="Percent 2 3 3 4 3" xfId="2175" xr:uid="{00000000-0005-0000-0000-00007F080000}"/>
    <cellStyle name="Percent 2 3 3 5" xfId="2176" xr:uid="{00000000-0005-0000-0000-000080080000}"/>
    <cellStyle name="Percent 2 3 3 5 2" xfId="2177" xr:uid="{00000000-0005-0000-0000-000081080000}"/>
    <cellStyle name="Percent 2 3 3 6" xfId="2178" xr:uid="{00000000-0005-0000-0000-000082080000}"/>
    <cellStyle name="Percent 2 3 4" xfId="2179" xr:uid="{00000000-0005-0000-0000-000083080000}"/>
    <cellStyle name="Percent 2 3 4 2" xfId="2180" xr:uid="{00000000-0005-0000-0000-000084080000}"/>
    <cellStyle name="Percent 2 3 4 2 2" xfId="2181" xr:uid="{00000000-0005-0000-0000-000085080000}"/>
    <cellStyle name="Percent 2 3 4 2 2 2" xfId="2182" xr:uid="{00000000-0005-0000-0000-000086080000}"/>
    <cellStyle name="Percent 2 3 4 2 2 2 2" xfId="2183" xr:uid="{00000000-0005-0000-0000-000087080000}"/>
    <cellStyle name="Percent 2 3 4 2 2 3" xfId="2184" xr:uid="{00000000-0005-0000-0000-000088080000}"/>
    <cellStyle name="Percent 2 3 4 2 3" xfId="2185" xr:uid="{00000000-0005-0000-0000-000089080000}"/>
    <cellStyle name="Percent 2 3 4 2 3 2" xfId="2186" xr:uid="{00000000-0005-0000-0000-00008A080000}"/>
    <cellStyle name="Percent 2 3 4 2 4" xfId="2187" xr:uid="{00000000-0005-0000-0000-00008B080000}"/>
    <cellStyle name="Percent 2 3 4 3" xfId="2188" xr:uid="{00000000-0005-0000-0000-00008C080000}"/>
    <cellStyle name="Percent 2 3 4 3 2" xfId="2189" xr:uid="{00000000-0005-0000-0000-00008D080000}"/>
    <cellStyle name="Percent 2 3 4 3 2 2" xfId="2190" xr:uid="{00000000-0005-0000-0000-00008E080000}"/>
    <cellStyle name="Percent 2 3 4 3 2 2 2" xfId="2191" xr:uid="{00000000-0005-0000-0000-00008F080000}"/>
    <cellStyle name="Percent 2 3 4 3 2 3" xfId="2192" xr:uid="{00000000-0005-0000-0000-000090080000}"/>
    <cellStyle name="Percent 2 3 4 3 3" xfId="2193" xr:uid="{00000000-0005-0000-0000-000091080000}"/>
    <cellStyle name="Percent 2 3 4 3 3 2" xfId="2194" xr:uid="{00000000-0005-0000-0000-000092080000}"/>
    <cellStyle name="Percent 2 3 4 3 4" xfId="2195" xr:uid="{00000000-0005-0000-0000-000093080000}"/>
    <cellStyle name="Percent 2 3 4 4" xfId="2196" xr:uid="{00000000-0005-0000-0000-000094080000}"/>
    <cellStyle name="Percent 2 3 4 4 2" xfId="2197" xr:uid="{00000000-0005-0000-0000-000095080000}"/>
    <cellStyle name="Percent 2 3 4 4 2 2" xfId="2198" xr:uid="{00000000-0005-0000-0000-000096080000}"/>
    <cellStyle name="Percent 2 3 4 4 3" xfId="2199" xr:uid="{00000000-0005-0000-0000-000097080000}"/>
    <cellStyle name="Percent 2 3 4 5" xfId="2200" xr:uid="{00000000-0005-0000-0000-000098080000}"/>
    <cellStyle name="Percent 2 3 4 5 2" xfId="2201" xr:uid="{00000000-0005-0000-0000-000099080000}"/>
    <cellStyle name="Percent 2 3 4 6" xfId="2202" xr:uid="{00000000-0005-0000-0000-00009A080000}"/>
    <cellStyle name="Percent 2 3 5" xfId="2203" xr:uid="{00000000-0005-0000-0000-00009B080000}"/>
    <cellStyle name="Percent 2 3 5 2" xfId="2204" xr:uid="{00000000-0005-0000-0000-00009C080000}"/>
    <cellStyle name="Percent 2 3 5 2 2" xfId="2205" xr:uid="{00000000-0005-0000-0000-00009D080000}"/>
    <cellStyle name="Percent 2 3 5 2 2 2" xfId="2206" xr:uid="{00000000-0005-0000-0000-00009E080000}"/>
    <cellStyle name="Percent 2 3 5 2 3" xfId="2207" xr:uid="{00000000-0005-0000-0000-00009F080000}"/>
    <cellStyle name="Percent 2 3 5 3" xfId="2208" xr:uid="{00000000-0005-0000-0000-0000A0080000}"/>
    <cellStyle name="Percent 2 3 5 3 2" xfId="2209" xr:uid="{00000000-0005-0000-0000-0000A1080000}"/>
    <cellStyle name="Percent 2 3 5 4" xfId="2210" xr:uid="{00000000-0005-0000-0000-0000A2080000}"/>
    <cellStyle name="Percent 2 3 6" xfId="2211" xr:uid="{00000000-0005-0000-0000-0000A3080000}"/>
    <cellStyle name="Percent 2 3 6 2" xfId="2212" xr:uid="{00000000-0005-0000-0000-0000A4080000}"/>
    <cellStyle name="Percent 2 3 6 2 2" xfId="2213" xr:uid="{00000000-0005-0000-0000-0000A5080000}"/>
    <cellStyle name="Percent 2 3 6 2 2 2" xfId="2214" xr:uid="{00000000-0005-0000-0000-0000A6080000}"/>
    <cellStyle name="Percent 2 3 6 2 3" xfId="2215" xr:uid="{00000000-0005-0000-0000-0000A7080000}"/>
    <cellStyle name="Percent 2 3 6 3" xfId="2216" xr:uid="{00000000-0005-0000-0000-0000A8080000}"/>
    <cellStyle name="Percent 2 3 6 3 2" xfId="2217" xr:uid="{00000000-0005-0000-0000-0000A9080000}"/>
    <cellStyle name="Percent 2 3 6 4" xfId="2218" xr:uid="{00000000-0005-0000-0000-0000AA080000}"/>
    <cellStyle name="Percent 2 3 7" xfId="2219" xr:uid="{00000000-0005-0000-0000-0000AB080000}"/>
    <cellStyle name="Percent 2 3 7 2" xfId="2220" xr:uid="{00000000-0005-0000-0000-0000AC080000}"/>
    <cellStyle name="Percent 2 3 7 2 2" xfId="2221" xr:uid="{00000000-0005-0000-0000-0000AD080000}"/>
    <cellStyle name="Percent 2 3 7 3" xfId="2222" xr:uid="{00000000-0005-0000-0000-0000AE080000}"/>
    <cellStyle name="Percent 2 3 8" xfId="2223" xr:uid="{00000000-0005-0000-0000-0000AF080000}"/>
    <cellStyle name="Percent 2 3 8 2" xfId="2224" xr:uid="{00000000-0005-0000-0000-0000B0080000}"/>
    <cellStyle name="Percent 2 3 9" xfId="2225" xr:uid="{00000000-0005-0000-0000-0000B1080000}"/>
    <cellStyle name="Percent 2 4" xfId="2226" xr:uid="{00000000-0005-0000-0000-0000B2080000}"/>
    <cellStyle name="Percent 2 5" xfId="2227" xr:uid="{00000000-0005-0000-0000-0000B3080000}"/>
    <cellStyle name="Percent 20" xfId="2228" xr:uid="{00000000-0005-0000-0000-0000B4080000}"/>
    <cellStyle name="Percent 21" xfId="2229" xr:uid="{00000000-0005-0000-0000-0000B5080000}"/>
    <cellStyle name="Percent 22" xfId="2230" xr:uid="{00000000-0005-0000-0000-0000B6080000}"/>
    <cellStyle name="Percent 23" xfId="2231" xr:uid="{00000000-0005-0000-0000-0000B7080000}"/>
    <cellStyle name="Percent 24" xfId="2232" xr:uid="{00000000-0005-0000-0000-0000B8080000}"/>
    <cellStyle name="Percent 25" xfId="2233" xr:uid="{00000000-0005-0000-0000-0000B9080000}"/>
    <cellStyle name="Percent 26" xfId="2234" xr:uid="{00000000-0005-0000-0000-0000BA080000}"/>
    <cellStyle name="Percent 27" xfId="2235" xr:uid="{00000000-0005-0000-0000-0000BB080000}"/>
    <cellStyle name="Percent 28" xfId="2236" xr:uid="{00000000-0005-0000-0000-0000BC080000}"/>
    <cellStyle name="Percent 29" xfId="2237" xr:uid="{00000000-0005-0000-0000-0000BD080000}"/>
    <cellStyle name="Percent 3" xfId="2238" xr:uid="{00000000-0005-0000-0000-0000BE080000}"/>
    <cellStyle name="Percent 3 10" xfId="2239" xr:uid="{00000000-0005-0000-0000-0000BF080000}"/>
    <cellStyle name="Percent 3 10 2" xfId="2240" xr:uid="{00000000-0005-0000-0000-0000C0080000}"/>
    <cellStyle name="Percent 3 2" xfId="2241" xr:uid="{00000000-0005-0000-0000-0000C1080000}"/>
    <cellStyle name="Percent 3 2 2" xfId="2242" xr:uid="{00000000-0005-0000-0000-0000C2080000}"/>
    <cellStyle name="Percent 3 2 2 2" xfId="2243" xr:uid="{00000000-0005-0000-0000-0000C3080000}"/>
    <cellStyle name="Percent 3 2 2 2 2" xfId="2244" xr:uid="{00000000-0005-0000-0000-0000C4080000}"/>
    <cellStyle name="Percent 3 2 2 2 2 2" xfId="2245" xr:uid="{00000000-0005-0000-0000-0000C5080000}"/>
    <cellStyle name="Percent 3 2 2 2 2 2 2" xfId="2246" xr:uid="{00000000-0005-0000-0000-0000C6080000}"/>
    <cellStyle name="Percent 3 2 2 2 2 3" xfId="2247" xr:uid="{00000000-0005-0000-0000-0000C7080000}"/>
    <cellStyle name="Percent 3 2 2 2 3" xfId="2248" xr:uid="{00000000-0005-0000-0000-0000C8080000}"/>
    <cellStyle name="Percent 3 2 2 2 3 2" xfId="2249" xr:uid="{00000000-0005-0000-0000-0000C9080000}"/>
    <cellStyle name="Percent 3 2 2 2 4" xfId="2250" xr:uid="{00000000-0005-0000-0000-0000CA080000}"/>
    <cellStyle name="Percent 3 2 2 3" xfId="2251" xr:uid="{00000000-0005-0000-0000-0000CB080000}"/>
    <cellStyle name="Percent 3 2 2 3 2" xfId="2252" xr:uid="{00000000-0005-0000-0000-0000CC080000}"/>
    <cellStyle name="Percent 3 2 2 3 2 2" xfId="2253" xr:uid="{00000000-0005-0000-0000-0000CD080000}"/>
    <cellStyle name="Percent 3 2 2 3 2 2 2" xfId="2254" xr:uid="{00000000-0005-0000-0000-0000CE080000}"/>
    <cellStyle name="Percent 3 2 2 3 2 3" xfId="2255" xr:uid="{00000000-0005-0000-0000-0000CF080000}"/>
    <cellStyle name="Percent 3 2 2 3 3" xfId="2256" xr:uid="{00000000-0005-0000-0000-0000D0080000}"/>
    <cellStyle name="Percent 3 2 2 3 3 2" xfId="2257" xr:uid="{00000000-0005-0000-0000-0000D1080000}"/>
    <cellStyle name="Percent 3 2 2 3 4" xfId="2258" xr:uid="{00000000-0005-0000-0000-0000D2080000}"/>
    <cellStyle name="Percent 3 2 2 4" xfId="2259" xr:uid="{00000000-0005-0000-0000-0000D3080000}"/>
    <cellStyle name="Percent 3 2 2 4 2" xfId="2260" xr:uid="{00000000-0005-0000-0000-0000D4080000}"/>
    <cellStyle name="Percent 3 2 2 4 2 2" xfId="2261" xr:uid="{00000000-0005-0000-0000-0000D5080000}"/>
    <cellStyle name="Percent 3 2 2 4 3" xfId="2262" xr:uid="{00000000-0005-0000-0000-0000D6080000}"/>
    <cellStyle name="Percent 3 2 2 5" xfId="2263" xr:uid="{00000000-0005-0000-0000-0000D7080000}"/>
    <cellStyle name="Percent 3 2 2 5 2" xfId="2264" xr:uid="{00000000-0005-0000-0000-0000D8080000}"/>
    <cellStyle name="Percent 3 2 2 6" xfId="2265" xr:uid="{00000000-0005-0000-0000-0000D9080000}"/>
    <cellStyle name="Percent 3 2 3" xfId="2266" xr:uid="{00000000-0005-0000-0000-0000DA080000}"/>
    <cellStyle name="Percent 3 2 3 2" xfId="2267" xr:uid="{00000000-0005-0000-0000-0000DB080000}"/>
    <cellStyle name="Percent 3 2 3 2 2" xfId="2268" xr:uid="{00000000-0005-0000-0000-0000DC080000}"/>
    <cellStyle name="Percent 3 2 3 2 2 2" xfId="2269" xr:uid="{00000000-0005-0000-0000-0000DD080000}"/>
    <cellStyle name="Percent 3 2 3 2 2 2 2" xfId="2270" xr:uid="{00000000-0005-0000-0000-0000DE080000}"/>
    <cellStyle name="Percent 3 2 3 2 2 3" xfId="2271" xr:uid="{00000000-0005-0000-0000-0000DF080000}"/>
    <cellStyle name="Percent 3 2 3 2 3" xfId="2272" xr:uid="{00000000-0005-0000-0000-0000E0080000}"/>
    <cellStyle name="Percent 3 2 3 2 3 2" xfId="2273" xr:uid="{00000000-0005-0000-0000-0000E1080000}"/>
    <cellStyle name="Percent 3 2 3 2 4" xfId="2274" xr:uid="{00000000-0005-0000-0000-0000E2080000}"/>
    <cellStyle name="Percent 3 2 3 3" xfId="2275" xr:uid="{00000000-0005-0000-0000-0000E3080000}"/>
    <cellStyle name="Percent 3 2 3 3 2" xfId="2276" xr:uid="{00000000-0005-0000-0000-0000E4080000}"/>
    <cellStyle name="Percent 3 2 3 3 2 2" xfId="2277" xr:uid="{00000000-0005-0000-0000-0000E5080000}"/>
    <cellStyle name="Percent 3 2 3 3 2 2 2" xfId="2278" xr:uid="{00000000-0005-0000-0000-0000E6080000}"/>
    <cellStyle name="Percent 3 2 3 3 2 3" xfId="2279" xr:uid="{00000000-0005-0000-0000-0000E7080000}"/>
    <cellStyle name="Percent 3 2 3 3 3" xfId="2280" xr:uid="{00000000-0005-0000-0000-0000E8080000}"/>
    <cellStyle name="Percent 3 2 3 3 3 2" xfId="2281" xr:uid="{00000000-0005-0000-0000-0000E9080000}"/>
    <cellStyle name="Percent 3 2 3 3 4" xfId="2282" xr:uid="{00000000-0005-0000-0000-0000EA080000}"/>
    <cellStyle name="Percent 3 2 3 4" xfId="2283" xr:uid="{00000000-0005-0000-0000-0000EB080000}"/>
    <cellStyle name="Percent 3 2 3 4 2" xfId="2284" xr:uid="{00000000-0005-0000-0000-0000EC080000}"/>
    <cellStyle name="Percent 3 2 3 4 2 2" xfId="2285" xr:uid="{00000000-0005-0000-0000-0000ED080000}"/>
    <cellStyle name="Percent 3 2 3 4 3" xfId="2286" xr:uid="{00000000-0005-0000-0000-0000EE080000}"/>
    <cellStyle name="Percent 3 2 3 5" xfId="2287" xr:uid="{00000000-0005-0000-0000-0000EF080000}"/>
    <cellStyle name="Percent 3 2 3 5 2" xfId="2288" xr:uid="{00000000-0005-0000-0000-0000F0080000}"/>
    <cellStyle name="Percent 3 2 3 6" xfId="2289" xr:uid="{00000000-0005-0000-0000-0000F1080000}"/>
    <cellStyle name="Percent 3 2 4" xfId="2290" xr:uid="{00000000-0005-0000-0000-0000F2080000}"/>
    <cellStyle name="Percent 3 2 4 2" xfId="2291" xr:uid="{00000000-0005-0000-0000-0000F3080000}"/>
    <cellStyle name="Percent 3 2 4 2 2" xfId="2292" xr:uid="{00000000-0005-0000-0000-0000F4080000}"/>
    <cellStyle name="Percent 3 2 4 2 2 2" xfId="2293" xr:uid="{00000000-0005-0000-0000-0000F5080000}"/>
    <cellStyle name="Percent 3 2 4 2 2 2 2" xfId="2294" xr:uid="{00000000-0005-0000-0000-0000F6080000}"/>
    <cellStyle name="Percent 3 2 4 2 2 3" xfId="2295" xr:uid="{00000000-0005-0000-0000-0000F7080000}"/>
    <cellStyle name="Percent 3 2 4 2 3" xfId="2296" xr:uid="{00000000-0005-0000-0000-0000F8080000}"/>
    <cellStyle name="Percent 3 2 4 2 3 2" xfId="2297" xr:uid="{00000000-0005-0000-0000-0000F9080000}"/>
    <cellStyle name="Percent 3 2 4 2 4" xfId="2298" xr:uid="{00000000-0005-0000-0000-0000FA080000}"/>
    <cellStyle name="Percent 3 2 4 3" xfId="2299" xr:uid="{00000000-0005-0000-0000-0000FB080000}"/>
    <cellStyle name="Percent 3 2 4 3 2" xfId="2300" xr:uid="{00000000-0005-0000-0000-0000FC080000}"/>
    <cellStyle name="Percent 3 2 4 3 2 2" xfId="2301" xr:uid="{00000000-0005-0000-0000-0000FD080000}"/>
    <cellStyle name="Percent 3 2 4 3 2 2 2" xfId="2302" xr:uid="{00000000-0005-0000-0000-0000FE080000}"/>
    <cellStyle name="Percent 3 2 4 3 2 3" xfId="2303" xr:uid="{00000000-0005-0000-0000-0000FF080000}"/>
    <cellStyle name="Percent 3 2 4 3 3" xfId="2304" xr:uid="{00000000-0005-0000-0000-000000090000}"/>
    <cellStyle name="Percent 3 2 4 3 3 2" xfId="2305" xr:uid="{00000000-0005-0000-0000-000001090000}"/>
    <cellStyle name="Percent 3 2 4 3 4" xfId="2306" xr:uid="{00000000-0005-0000-0000-000002090000}"/>
    <cellStyle name="Percent 3 2 4 4" xfId="2307" xr:uid="{00000000-0005-0000-0000-000003090000}"/>
    <cellStyle name="Percent 3 2 4 4 2" xfId="2308" xr:uid="{00000000-0005-0000-0000-000004090000}"/>
    <cellStyle name="Percent 3 2 4 4 2 2" xfId="2309" xr:uid="{00000000-0005-0000-0000-000005090000}"/>
    <cellStyle name="Percent 3 2 4 4 3" xfId="2310" xr:uid="{00000000-0005-0000-0000-000006090000}"/>
    <cellStyle name="Percent 3 2 4 5" xfId="2311" xr:uid="{00000000-0005-0000-0000-000007090000}"/>
    <cellStyle name="Percent 3 2 4 5 2" xfId="2312" xr:uid="{00000000-0005-0000-0000-000008090000}"/>
    <cellStyle name="Percent 3 2 4 6" xfId="2313" xr:uid="{00000000-0005-0000-0000-000009090000}"/>
    <cellStyle name="Percent 3 2 5" xfId="2314" xr:uid="{00000000-0005-0000-0000-00000A090000}"/>
    <cellStyle name="Percent 3 2 5 2" xfId="2315" xr:uid="{00000000-0005-0000-0000-00000B090000}"/>
    <cellStyle name="Percent 3 2 5 2 2" xfId="2316" xr:uid="{00000000-0005-0000-0000-00000C090000}"/>
    <cellStyle name="Percent 3 2 5 2 2 2" xfId="2317" xr:uid="{00000000-0005-0000-0000-00000D090000}"/>
    <cellStyle name="Percent 3 2 5 2 3" xfId="2318" xr:uid="{00000000-0005-0000-0000-00000E090000}"/>
    <cellStyle name="Percent 3 2 5 3" xfId="2319" xr:uid="{00000000-0005-0000-0000-00000F090000}"/>
    <cellStyle name="Percent 3 2 5 3 2" xfId="2320" xr:uid="{00000000-0005-0000-0000-000010090000}"/>
    <cellStyle name="Percent 3 2 5 4" xfId="2321" xr:uid="{00000000-0005-0000-0000-000011090000}"/>
    <cellStyle name="Percent 3 2 6" xfId="2322" xr:uid="{00000000-0005-0000-0000-000012090000}"/>
    <cellStyle name="Percent 3 2 6 2" xfId="2323" xr:uid="{00000000-0005-0000-0000-000013090000}"/>
    <cellStyle name="Percent 3 2 6 2 2" xfId="2324" xr:uid="{00000000-0005-0000-0000-000014090000}"/>
    <cellStyle name="Percent 3 2 6 2 2 2" xfId="2325" xr:uid="{00000000-0005-0000-0000-000015090000}"/>
    <cellStyle name="Percent 3 2 6 2 3" xfId="2326" xr:uid="{00000000-0005-0000-0000-000016090000}"/>
    <cellStyle name="Percent 3 2 6 3" xfId="2327" xr:uid="{00000000-0005-0000-0000-000017090000}"/>
    <cellStyle name="Percent 3 2 6 3 2" xfId="2328" xr:uid="{00000000-0005-0000-0000-000018090000}"/>
    <cellStyle name="Percent 3 2 6 4" xfId="2329" xr:uid="{00000000-0005-0000-0000-000019090000}"/>
    <cellStyle name="Percent 3 2 7" xfId="2330" xr:uid="{00000000-0005-0000-0000-00001A090000}"/>
    <cellStyle name="Percent 3 2 7 2" xfId="2331" xr:uid="{00000000-0005-0000-0000-00001B090000}"/>
    <cellStyle name="Percent 3 2 7 2 2" xfId="2332" xr:uid="{00000000-0005-0000-0000-00001C090000}"/>
    <cellStyle name="Percent 3 2 7 3" xfId="2333" xr:uid="{00000000-0005-0000-0000-00001D090000}"/>
    <cellStyle name="Percent 3 2 8" xfId="2334" xr:uid="{00000000-0005-0000-0000-00001E090000}"/>
    <cellStyle name="Percent 3 2 8 2" xfId="2335" xr:uid="{00000000-0005-0000-0000-00001F090000}"/>
    <cellStyle name="Percent 3 2 9" xfId="2336" xr:uid="{00000000-0005-0000-0000-000020090000}"/>
    <cellStyle name="Percent 3 3" xfId="2337" xr:uid="{00000000-0005-0000-0000-000021090000}"/>
    <cellStyle name="Percent 3 4" xfId="2338" xr:uid="{00000000-0005-0000-0000-000022090000}"/>
    <cellStyle name="Percent 3 4 2" xfId="2339" xr:uid="{00000000-0005-0000-0000-000023090000}"/>
    <cellStyle name="Percent 3 4 2 2" xfId="2340" xr:uid="{00000000-0005-0000-0000-000024090000}"/>
    <cellStyle name="Percent 3 4 2 2 2" xfId="2341" xr:uid="{00000000-0005-0000-0000-000025090000}"/>
    <cellStyle name="Percent 3 4 2 2 2 2" xfId="2342" xr:uid="{00000000-0005-0000-0000-000026090000}"/>
    <cellStyle name="Percent 3 4 2 2 3" xfId="2343" xr:uid="{00000000-0005-0000-0000-000027090000}"/>
    <cellStyle name="Percent 3 4 2 3" xfId="2344" xr:uid="{00000000-0005-0000-0000-000028090000}"/>
    <cellStyle name="Percent 3 4 2 3 2" xfId="2345" xr:uid="{00000000-0005-0000-0000-000029090000}"/>
    <cellStyle name="Percent 3 4 2 4" xfId="2346" xr:uid="{00000000-0005-0000-0000-00002A090000}"/>
    <cellStyle name="Percent 3 4 3" xfId="2347" xr:uid="{00000000-0005-0000-0000-00002B090000}"/>
    <cellStyle name="Percent 3 4 3 2" xfId="2348" xr:uid="{00000000-0005-0000-0000-00002C090000}"/>
    <cellStyle name="Percent 3 4 3 2 2" xfId="2349" xr:uid="{00000000-0005-0000-0000-00002D090000}"/>
    <cellStyle name="Percent 3 4 3 2 2 2" xfId="2350" xr:uid="{00000000-0005-0000-0000-00002E090000}"/>
    <cellStyle name="Percent 3 4 3 2 3" xfId="2351" xr:uid="{00000000-0005-0000-0000-00002F090000}"/>
    <cellStyle name="Percent 3 4 3 3" xfId="2352" xr:uid="{00000000-0005-0000-0000-000030090000}"/>
    <cellStyle name="Percent 3 4 3 3 2" xfId="2353" xr:uid="{00000000-0005-0000-0000-000031090000}"/>
    <cellStyle name="Percent 3 4 3 4" xfId="2354" xr:uid="{00000000-0005-0000-0000-000032090000}"/>
    <cellStyle name="Percent 3 4 4" xfId="2355" xr:uid="{00000000-0005-0000-0000-000033090000}"/>
    <cellStyle name="Percent 3 4 4 2" xfId="2356" xr:uid="{00000000-0005-0000-0000-000034090000}"/>
    <cellStyle name="Percent 3 4 4 2 2" xfId="2357" xr:uid="{00000000-0005-0000-0000-000035090000}"/>
    <cellStyle name="Percent 3 4 4 3" xfId="2358" xr:uid="{00000000-0005-0000-0000-000036090000}"/>
    <cellStyle name="Percent 3 4 5" xfId="2359" xr:uid="{00000000-0005-0000-0000-000037090000}"/>
    <cellStyle name="Percent 3 4 5 2" xfId="2360" xr:uid="{00000000-0005-0000-0000-000038090000}"/>
    <cellStyle name="Percent 3 4 6" xfId="2361" xr:uid="{00000000-0005-0000-0000-000039090000}"/>
    <cellStyle name="Percent 3 5" xfId="2362" xr:uid="{00000000-0005-0000-0000-00003A090000}"/>
    <cellStyle name="Percent 3 5 2" xfId="2363" xr:uid="{00000000-0005-0000-0000-00003B090000}"/>
    <cellStyle name="Percent 3 5 2 2" xfId="2364" xr:uid="{00000000-0005-0000-0000-00003C090000}"/>
    <cellStyle name="Percent 3 5 2 2 2" xfId="2365" xr:uid="{00000000-0005-0000-0000-00003D090000}"/>
    <cellStyle name="Percent 3 5 2 2 2 2" xfId="2366" xr:uid="{00000000-0005-0000-0000-00003E090000}"/>
    <cellStyle name="Percent 3 5 2 2 3" xfId="2367" xr:uid="{00000000-0005-0000-0000-00003F090000}"/>
    <cellStyle name="Percent 3 5 2 3" xfId="2368" xr:uid="{00000000-0005-0000-0000-000040090000}"/>
    <cellStyle name="Percent 3 5 2 3 2" xfId="2369" xr:uid="{00000000-0005-0000-0000-000041090000}"/>
    <cellStyle name="Percent 3 5 2 4" xfId="2370" xr:uid="{00000000-0005-0000-0000-000042090000}"/>
    <cellStyle name="Percent 3 5 3" xfId="2371" xr:uid="{00000000-0005-0000-0000-000043090000}"/>
    <cellStyle name="Percent 3 5 3 2" xfId="2372" xr:uid="{00000000-0005-0000-0000-000044090000}"/>
    <cellStyle name="Percent 3 5 3 2 2" xfId="2373" xr:uid="{00000000-0005-0000-0000-000045090000}"/>
    <cellStyle name="Percent 3 5 3 2 2 2" xfId="2374" xr:uid="{00000000-0005-0000-0000-000046090000}"/>
    <cellStyle name="Percent 3 5 3 2 3" xfId="2375" xr:uid="{00000000-0005-0000-0000-000047090000}"/>
    <cellStyle name="Percent 3 5 3 3" xfId="2376" xr:uid="{00000000-0005-0000-0000-000048090000}"/>
    <cellStyle name="Percent 3 5 3 3 2" xfId="2377" xr:uid="{00000000-0005-0000-0000-000049090000}"/>
    <cellStyle name="Percent 3 5 3 4" xfId="2378" xr:uid="{00000000-0005-0000-0000-00004A090000}"/>
    <cellStyle name="Percent 3 5 4" xfId="2379" xr:uid="{00000000-0005-0000-0000-00004B090000}"/>
    <cellStyle name="Percent 3 5 4 2" xfId="2380" xr:uid="{00000000-0005-0000-0000-00004C090000}"/>
    <cellStyle name="Percent 3 5 4 2 2" xfId="2381" xr:uid="{00000000-0005-0000-0000-00004D090000}"/>
    <cellStyle name="Percent 3 5 4 3" xfId="2382" xr:uid="{00000000-0005-0000-0000-00004E090000}"/>
    <cellStyle name="Percent 3 5 5" xfId="2383" xr:uid="{00000000-0005-0000-0000-00004F090000}"/>
    <cellStyle name="Percent 3 5 5 2" xfId="2384" xr:uid="{00000000-0005-0000-0000-000050090000}"/>
    <cellStyle name="Percent 3 5 6" xfId="2385" xr:uid="{00000000-0005-0000-0000-000051090000}"/>
    <cellStyle name="Percent 3 6" xfId="2386" xr:uid="{00000000-0005-0000-0000-000052090000}"/>
    <cellStyle name="Percent 3 6 2" xfId="2387" xr:uid="{00000000-0005-0000-0000-000053090000}"/>
    <cellStyle name="Percent 3 6 2 2" xfId="2388" xr:uid="{00000000-0005-0000-0000-000054090000}"/>
    <cellStyle name="Percent 3 6 2 2 2" xfId="2389" xr:uid="{00000000-0005-0000-0000-000055090000}"/>
    <cellStyle name="Percent 3 6 2 2 2 2" xfId="2390" xr:uid="{00000000-0005-0000-0000-000056090000}"/>
    <cellStyle name="Percent 3 6 2 2 3" xfId="2391" xr:uid="{00000000-0005-0000-0000-000057090000}"/>
    <cellStyle name="Percent 3 6 2 3" xfId="2392" xr:uid="{00000000-0005-0000-0000-000058090000}"/>
    <cellStyle name="Percent 3 6 2 3 2" xfId="2393" xr:uid="{00000000-0005-0000-0000-000059090000}"/>
    <cellStyle name="Percent 3 6 2 4" xfId="2394" xr:uid="{00000000-0005-0000-0000-00005A090000}"/>
    <cellStyle name="Percent 3 6 3" xfId="2395" xr:uid="{00000000-0005-0000-0000-00005B090000}"/>
    <cellStyle name="Percent 3 6 3 2" xfId="2396" xr:uid="{00000000-0005-0000-0000-00005C090000}"/>
    <cellStyle name="Percent 3 6 3 2 2" xfId="2397" xr:uid="{00000000-0005-0000-0000-00005D090000}"/>
    <cellStyle name="Percent 3 6 3 2 2 2" xfId="2398" xr:uid="{00000000-0005-0000-0000-00005E090000}"/>
    <cellStyle name="Percent 3 6 3 2 3" xfId="2399" xr:uid="{00000000-0005-0000-0000-00005F090000}"/>
    <cellStyle name="Percent 3 6 3 3" xfId="2400" xr:uid="{00000000-0005-0000-0000-000060090000}"/>
    <cellStyle name="Percent 3 6 3 3 2" xfId="2401" xr:uid="{00000000-0005-0000-0000-000061090000}"/>
    <cellStyle name="Percent 3 6 3 4" xfId="2402" xr:uid="{00000000-0005-0000-0000-000062090000}"/>
    <cellStyle name="Percent 3 6 4" xfId="2403" xr:uid="{00000000-0005-0000-0000-000063090000}"/>
    <cellStyle name="Percent 3 6 4 2" xfId="2404" xr:uid="{00000000-0005-0000-0000-000064090000}"/>
    <cellStyle name="Percent 3 6 4 2 2" xfId="2405" xr:uid="{00000000-0005-0000-0000-000065090000}"/>
    <cellStyle name="Percent 3 6 4 3" xfId="2406" xr:uid="{00000000-0005-0000-0000-000066090000}"/>
    <cellStyle name="Percent 3 6 5" xfId="2407" xr:uid="{00000000-0005-0000-0000-000067090000}"/>
    <cellStyle name="Percent 3 6 5 2" xfId="2408" xr:uid="{00000000-0005-0000-0000-000068090000}"/>
    <cellStyle name="Percent 3 6 6" xfId="2409" xr:uid="{00000000-0005-0000-0000-000069090000}"/>
    <cellStyle name="Percent 3 7" xfId="2410" xr:uid="{00000000-0005-0000-0000-00006A090000}"/>
    <cellStyle name="Percent 3 7 2" xfId="2411" xr:uid="{00000000-0005-0000-0000-00006B090000}"/>
    <cellStyle name="Percent 3 7 2 2" xfId="2412" xr:uid="{00000000-0005-0000-0000-00006C090000}"/>
    <cellStyle name="Percent 3 7 2 2 2" xfId="2413" xr:uid="{00000000-0005-0000-0000-00006D090000}"/>
    <cellStyle name="Percent 3 7 2 3" xfId="2414" xr:uid="{00000000-0005-0000-0000-00006E090000}"/>
    <cellStyle name="Percent 3 7 3" xfId="2415" xr:uid="{00000000-0005-0000-0000-00006F090000}"/>
    <cellStyle name="Percent 3 7 3 2" xfId="2416" xr:uid="{00000000-0005-0000-0000-000070090000}"/>
    <cellStyle name="Percent 3 7 4" xfId="2417" xr:uid="{00000000-0005-0000-0000-000071090000}"/>
    <cellStyle name="Percent 3 8" xfId="2418" xr:uid="{00000000-0005-0000-0000-000072090000}"/>
    <cellStyle name="Percent 3 8 2" xfId="2419" xr:uid="{00000000-0005-0000-0000-000073090000}"/>
    <cellStyle name="Percent 3 8 2 2" xfId="2420" xr:uid="{00000000-0005-0000-0000-000074090000}"/>
    <cellStyle name="Percent 3 8 2 2 2" xfId="2421" xr:uid="{00000000-0005-0000-0000-000075090000}"/>
    <cellStyle name="Percent 3 8 2 3" xfId="2422" xr:uid="{00000000-0005-0000-0000-000076090000}"/>
    <cellStyle name="Percent 3 8 3" xfId="2423" xr:uid="{00000000-0005-0000-0000-000077090000}"/>
    <cellStyle name="Percent 3 8 3 2" xfId="2424" xr:uid="{00000000-0005-0000-0000-000078090000}"/>
    <cellStyle name="Percent 3 8 4" xfId="2425" xr:uid="{00000000-0005-0000-0000-000079090000}"/>
    <cellStyle name="Percent 3 9" xfId="2426" xr:uid="{00000000-0005-0000-0000-00007A090000}"/>
    <cellStyle name="Percent 3 9 2" xfId="2427" xr:uid="{00000000-0005-0000-0000-00007B090000}"/>
    <cellStyle name="Percent 3 9 2 2" xfId="2428" xr:uid="{00000000-0005-0000-0000-00007C090000}"/>
    <cellStyle name="Percent 3 9 3" xfId="2429" xr:uid="{00000000-0005-0000-0000-00007D090000}"/>
    <cellStyle name="Percent 30" xfId="2430" xr:uid="{00000000-0005-0000-0000-00007E090000}"/>
    <cellStyle name="Percent 31" xfId="2431" xr:uid="{00000000-0005-0000-0000-00007F090000}"/>
    <cellStyle name="Percent 32" xfId="2432" xr:uid="{00000000-0005-0000-0000-000080090000}"/>
    <cellStyle name="Percent 33" xfId="2433" xr:uid="{00000000-0005-0000-0000-000081090000}"/>
    <cellStyle name="Percent 34" xfId="2434" xr:uid="{00000000-0005-0000-0000-000082090000}"/>
    <cellStyle name="Percent 35" xfId="2435" xr:uid="{00000000-0005-0000-0000-000083090000}"/>
    <cellStyle name="Percent 36" xfId="2436" xr:uid="{00000000-0005-0000-0000-000084090000}"/>
    <cellStyle name="Percent 37" xfId="2437" xr:uid="{00000000-0005-0000-0000-000085090000}"/>
    <cellStyle name="Percent 38" xfId="2438" xr:uid="{00000000-0005-0000-0000-000086090000}"/>
    <cellStyle name="Percent 39" xfId="2439" xr:uid="{00000000-0005-0000-0000-000087090000}"/>
    <cellStyle name="Percent 4" xfId="2440" xr:uid="{00000000-0005-0000-0000-000088090000}"/>
    <cellStyle name="Percent 40" xfId="2441" xr:uid="{00000000-0005-0000-0000-000089090000}"/>
    <cellStyle name="Percent 41" xfId="2442" xr:uid="{00000000-0005-0000-0000-00008A090000}"/>
    <cellStyle name="Percent 42" xfId="2443" xr:uid="{00000000-0005-0000-0000-00008B090000}"/>
    <cellStyle name="Percent 43" xfId="2444" xr:uid="{00000000-0005-0000-0000-00008C090000}"/>
    <cellStyle name="Percent 5" xfId="2445" xr:uid="{00000000-0005-0000-0000-00008D090000}"/>
    <cellStyle name="Percent 5 2" xfId="2446" xr:uid="{00000000-0005-0000-0000-00008E090000}"/>
    <cellStyle name="Percent 6" xfId="2447" xr:uid="{00000000-0005-0000-0000-00008F090000}"/>
    <cellStyle name="Percent 6 2" xfId="2448" xr:uid="{00000000-0005-0000-0000-000090090000}"/>
    <cellStyle name="Percent 6 3" xfId="2449" xr:uid="{00000000-0005-0000-0000-000091090000}"/>
    <cellStyle name="Percent 6 3 2" xfId="2450" xr:uid="{00000000-0005-0000-0000-000092090000}"/>
    <cellStyle name="Percent 6 4" xfId="2451" xr:uid="{00000000-0005-0000-0000-000093090000}"/>
    <cellStyle name="Percent 7" xfId="2452" xr:uid="{00000000-0005-0000-0000-000094090000}"/>
    <cellStyle name="Percent 7 2" xfId="2453" xr:uid="{00000000-0005-0000-0000-000095090000}"/>
    <cellStyle name="Percent 7 2 2" xfId="2454" xr:uid="{00000000-0005-0000-0000-000096090000}"/>
    <cellStyle name="Percent 7 3" xfId="2455" xr:uid="{00000000-0005-0000-0000-000097090000}"/>
    <cellStyle name="Percent 8" xfId="2456" xr:uid="{00000000-0005-0000-0000-000098090000}"/>
    <cellStyle name="Percent 8 2" xfId="2457" xr:uid="{00000000-0005-0000-0000-000099090000}"/>
    <cellStyle name="Percent 9" xfId="2458" xr:uid="{00000000-0005-0000-0000-00009A090000}"/>
    <cellStyle name="Shaded" xfId="2459" xr:uid="{00000000-0005-0000-0000-00009B090000}"/>
    <cellStyle name="Title 1" xfId="2460" xr:uid="{00000000-0005-0000-0000-00009C090000}"/>
    <cellStyle name="Title 2" xfId="2461" xr:uid="{00000000-0005-0000-0000-00009D090000}"/>
    <cellStyle name="Title 2 2" xfId="2462" xr:uid="{00000000-0005-0000-0000-00009E090000}"/>
    <cellStyle name="Title 2 2 2" xfId="2463" xr:uid="{00000000-0005-0000-0000-00009F090000}"/>
    <cellStyle name="Title 2 3" xfId="2464" xr:uid="{00000000-0005-0000-0000-0000A0090000}"/>
    <cellStyle name="Title 2 4" xfId="2465" xr:uid="{00000000-0005-0000-0000-0000A1090000}"/>
    <cellStyle name="Title 2 4 2" xfId="2466" xr:uid="{00000000-0005-0000-0000-0000A2090000}"/>
    <cellStyle name="Title 2 4 3" xfId="2467" xr:uid="{00000000-0005-0000-0000-0000A3090000}"/>
    <cellStyle name="Title 2 5" xfId="2468" xr:uid="{00000000-0005-0000-0000-0000A4090000}"/>
    <cellStyle name="Title 3" xfId="2469" xr:uid="{00000000-0005-0000-0000-0000A5090000}"/>
    <cellStyle name="Title 4" xfId="2470" xr:uid="{00000000-0005-0000-0000-0000A6090000}"/>
    <cellStyle name="Title 5" xfId="2471" xr:uid="{00000000-0005-0000-0000-0000A7090000}"/>
    <cellStyle name="Top_Centred" xfId="2472" xr:uid="{00000000-0005-0000-0000-0000A8090000}"/>
    <cellStyle name="Topline" xfId="2473" xr:uid="{00000000-0005-0000-0000-0000A9090000}"/>
    <cellStyle name="Topline 2" xfId="2474" xr:uid="{00000000-0005-0000-0000-0000AA090000}"/>
    <cellStyle name="Total 2" xfId="2475" xr:uid="{00000000-0005-0000-0000-0000AB090000}"/>
    <cellStyle name="Total 2 2" xfId="2476" xr:uid="{00000000-0005-0000-0000-0000AC090000}"/>
    <cellStyle name="Total 3" xfId="2477" xr:uid="{00000000-0005-0000-0000-0000AD090000}"/>
    <cellStyle name="Total 3 2" xfId="2478" xr:uid="{00000000-0005-0000-0000-0000AE090000}"/>
    <cellStyle name="Total 3 2 2" xfId="2479" xr:uid="{00000000-0005-0000-0000-0000AF090000}"/>
    <cellStyle name="Total 3 2 2 2" xfId="2480" xr:uid="{00000000-0005-0000-0000-0000B0090000}"/>
    <cellStyle name="Total 3 2 3" xfId="2481" xr:uid="{00000000-0005-0000-0000-0000B1090000}"/>
    <cellStyle name="Total 3 3" xfId="2482" xr:uid="{00000000-0005-0000-0000-0000B2090000}"/>
    <cellStyle name="Total 3 3 2" xfId="2483" xr:uid="{00000000-0005-0000-0000-0000B3090000}"/>
    <cellStyle name="Total 3 3 2 2" xfId="2484" xr:uid="{00000000-0005-0000-0000-0000B4090000}"/>
    <cellStyle name="Total 3 3 3" xfId="2485" xr:uid="{00000000-0005-0000-0000-0000B5090000}"/>
    <cellStyle name="Total 3 4" xfId="2486" xr:uid="{00000000-0005-0000-0000-0000B6090000}"/>
    <cellStyle name="Total 3 4 2" xfId="2487" xr:uid="{00000000-0005-0000-0000-0000B7090000}"/>
    <cellStyle name="Total 3 4 2 2" xfId="2488" xr:uid="{00000000-0005-0000-0000-0000B8090000}"/>
    <cellStyle name="Total 3 4 3" xfId="2489" xr:uid="{00000000-0005-0000-0000-0000B9090000}"/>
    <cellStyle name="Total 3 5" xfId="2490" xr:uid="{00000000-0005-0000-0000-0000BA090000}"/>
    <cellStyle name="Total 3 5 2" xfId="2491" xr:uid="{00000000-0005-0000-0000-0000BB090000}"/>
    <cellStyle name="Total 3 5 3" xfId="2492" xr:uid="{00000000-0005-0000-0000-0000BC090000}"/>
    <cellStyle name="Total 3 6" xfId="2493" xr:uid="{00000000-0005-0000-0000-0000BD090000}"/>
    <cellStyle name="Total 4" xfId="2494" xr:uid="{00000000-0005-0000-0000-0000BE090000}"/>
    <cellStyle name="Warning Text 2" xfId="2495" xr:uid="{00000000-0005-0000-0000-0000BF090000}"/>
    <cellStyle name="Warning Text 2 2" xfId="2496" xr:uid="{00000000-0005-0000-0000-0000C0090000}"/>
    <cellStyle name="Warning Text 3" xfId="2497" xr:uid="{00000000-0005-0000-0000-0000C1090000}"/>
  </cellStyles>
  <dxfs count="25">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2" defaultPivotStyle="PivotStyleLight16">
    <tableStyle name="Invisible" pivot="0" table="0" count="0" xr9:uid="{63058A7F-5BF4-47AC-A686-B1E0A6C455F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Requested Funds
£</a:t>
            </a:r>
          </a:p>
        </c:rich>
      </c:tx>
      <c:overlay val="0"/>
    </c:title>
    <c:autoTitleDeleted val="0"/>
    <c:plotArea>
      <c:layout/>
      <c:barChart>
        <c:barDir val="col"/>
        <c:grouping val="clustered"/>
        <c:varyColors val="0"/>
        <c:ser>
          <c:idx val="5"/>
          <c:order val="0"/>
          <c:tx>
            <c:strRef>
              <c:f>'Summary of all Costs'!$I$14</c:f>
              <c:strCache>
                <c:ptCount val="1"/>
                <c:pt idx="0">
                  <c:v>Total
£</c:v>
                </c:pt>
              </c:strCache>
            </c:strRef>
          </c:tx>
          <c:invertIfNegative val="0"/>
          <c:cat>
            <c:strRef>
              <c:f>'Summary of all Costs'!$C$15:$C$26</c:f>
              <c:strCache>
                <c:ptCount val="12"/>
                <c:pt idx="0">
                  <c:v>Direct Costs</c:v>
                </c:pt>
                <c:pt idx="1">
                  <c:v>Staff Costs</c:v>
                </c:pt>
                <c:pt idx="2">
                  <c:v>Travel, Subsistence &amp; Conference (TSC)</c:v>
                </c:pt>
                <c:pt idx="3">
                  <c:v>Equipment</c:v>
                </c:pt>
                <c:pt idx="4">
                  <c:v>Consumables</c:v>
                </c:pt>
                <c:pt idx="5">
                  <c:v>CEI</c:v>
                </c:pt>
                <c:pt idx="6">
                  <c:v>Dissemination</c:v>
                </c:pt>
                <c:pt idx="7">
                  <c:v>Monitoring, Evaluation and Learning (MEL)</c:v>
                </c:pt>
                <c:pt idx="8">
                  <c:v>Other Direct Cost</c:v>
                </c:pt>
                <c:pt idx="9">
                  <c:v>Indirect Costs</c:v>
                </c:pt>
                <c:pt idx="10">
                  <c:v>Estate Costs </c:v>
                </c:pt>
                <c:pt idx="11">
                  <c:v>Other Indirect Costs</c:v>
                </c:pt>
              </c:strCache>
            </c:strRef>
          </c:cat>
          <c:val>
            <c:numRef>
              <c:f>'Summary of all Costs'!$I$15:$I$26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44D-4362-8120-A41A044E55C5}"/>
            </c:ext>
          </c:extLst>
        </c:ser>
        <c:dLbls>
          <c:showLegendKey val="0"/>
          <c:showVal val="0"/>
          <c:showCatName val="0"/>
          <c:showSerName val="0"/>
          <c:showPercent val="0"/>
          <c:showBubbleSize val="0"/>
        </c:dLbls>
        <c:gapWidth val="150"/>
        <c:axId val="1383501008"/>
        <c:axId val="1"/>
      </c:barChart>
      <c:catAx>
        <c:axId val="1383501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83501008"/>
        <c:crosses val="autoZero"/>
        <c:crossBetween val="between"/>
      </c:valAx>
    </c:plotArea>
    <c:legend>
      <c:legendPos val="r"/>
      <c:layout>
        <c:manualLayout>
          <c:xMode val="edge"/>
          <c:yMode val="edge"/>
          <c:x val="0.92651357341139273"/>
          <c:y val="0.54362540063327469"/>
          <c:w val="6.2782908620572231E-2"/>
          <c:h val="8.6563872390644003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16454439714758"/>
          <c:y val="4.9439094157062748E-2"/>
          <c:w val="0.73896218889112175"/>
          <c:h val="0.93656904564067389"/>
        </c:manualLayout>
      </c:layout>
      <c:barChart>
        <c:barDir val="bar"/>
        <c:grouping val="clustered"/>
        <c:varyColors val="0"/>
        <c:ser>
          <c:idx val="0"/>
          <c:order val="0"/>
          <c:tx>
            <c:strRef>
              <c:f>'Summary of Staff by Role'!$I$13</c:f>
              <c:strCache>
                <c:ptCount val="1"/>
                <c:pt idx="0">
                  <c:v>Total
£</c:v>
                </c:pt>
              </c:strCache>
            </c:strRef>
          </c:tx>
          <c:invertIfNegative val="0"/>
          <c:cat>
            <c:strRef>
              <c:f>'Summary of Staff by Role'!$C$14:$C$63</c:f>
            </c:strRef>
          </c:cat>
          <c:val>
            <c:numRef>
              <c:f>'Summary of Staff by Role'!$I$14:$I$63</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C930-4F91-AD0A-2C77E1CFF68C}"/>
            </c:ext>
          </c:extLst>
        </c:ser>
        <c:dLbls>
          <c:showLegendKey val="0"/>
          <c:showVal val="0"/>
          <c:showCatName val="0"/>
          <c:showSerName val="0"/>
          <c:showPercent val="0"/>
          <c:showBubbleSize val="0"/>
        </c:dLbls>
        <c:gapWidth val="150"/>
        <c:axId val="1412111088"/>
        <c:axId val="1"/>
      </c:barChart>
      <c:catAx>
        <c:axId val="1412111088"/>
        <c:scaling>
          <c:orientation val="maxMin"/>
        </c:scaling>
        <c:delete val="0"/>
        <c:axPos val="l"/>
        <c:title>
          <c:tx>
            <c:rich>
              <a:bodyPr/>
              <a:lstStyle/>
              <a:p>
                <a:pPr>
                  <a:defRPr sz="1000" b="1" i="0" u="none" strike="noStrike" baseline="0">
                    <a:solidFill>
                      <a:srgbClr val="000000"/>
                    </a:solidFill>
                    <a:latin typeface="Calibri"/>
                    <a:ea typeface="Calibri"/>
                    <a:cs typeface="Calibri"/>
                  </a:defRPr>
                </a:pPr>
                <a:r>
                  <a:rPr lang="en-US"/>
                  <a:t>TOTAL Staff Costs</a:t>
                </a:r>
              </a:p>
            </c:rich>
          </c:tx>
          <c:layout>
            <c:manualLayout>
              <c:xMode val="edge"/>
              <c:yMode val="edge"/>
              <c:x val="1.7014694508894045E-2"/>
              <c:y val="0.32085159667541557"/>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t"/>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111088"/>
        <c:crosses val="autoZero"/>
        <c:crossBetween val="between"/>
      </c:valAx>
    </c:plotArea>
    <c:legend>
      <c:legendPos val="r"/>
      <c:layout>
        <c:manualLayout>
          <c:xMode val="edge"/>
          <c:yMode val="edge"/>
          <c:x val="0.93387519715487999"/>
          <c:y val="0.37083366141732288"/>
          <c:w val="5.5684454756380508E-2"/>
          <c:h val="0.25625021872265963"/>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Staff by Role'!$D$121</c:f>
              <c:strCache>
                <c:ptCount val="1"/>
                <c:pt idx="0">
                  <c:v>Year 1
Weight FTE </c:v>
                </c:pt>
              </c:strCache>
            </c:strRef>
          </c:tx>
          <c:invertIfNegative val="0"/>
          <c:cat>
            <c:strRef>
              <c:f>'Summary of Staff by Role'!$C$122:$C$171</c:f>
            </c:strRef>
          </c:cat>
          <c:val>
            <c:numRef>
              <c:f>'Summary of Staff by Role'!$D$122:$D$171</c:f>
              <c:numCache>
                <c:formatCode>0.00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695E-42CF-AE40-7288C1D03ED8}"/>
            </c:ext>
          </c:extLst>
        </c:ser>
        <c:ser>
          <c:idx val="1"/>
          <c:order val="1"/>
          <c:tx>
            <c:strRef>
              <c:f>'Summary of Staff by Role'!$E$121</c:f>
              <c:strCache>
                <c:ptCount val="1"/>
                <c:pt idx="0">
                  <c:v>Year 2
Weight FTE </c:v>
                </c:pt>
              </c:strCache>
            </c:strRef>
          </c:tx>
          <c:invertIfNegative val="0"/>
          <c:cat>
            <c:strRef>
              <c:f>'Summary of Staff by Role'!$C$122:$C$171</c:f>
            </c:strRef>
          </c:cat>
          <c:val>
            <c:numRef>
              <c:f>'Summary of Staff by Role'!$E$122:$E$171</c:f>
              <c:numCache>
                <c:formatCode>0.00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695E-42CF-AE40-7288C1D03ED8}"/>
            </c:ext>
          </c:extLst>
        </c:ser>
        <c:ser>
          <c:idx val="2"/>
          <c:order val="2"/>
          <c:tx>
            <c:strRef>
              <c:f>'Summary of Staff by Role'!$F$121</c:f>
              <c:strCache>
                <c:ptCount val="1"/>
                <c:pt idx="0">
                  <c:v>Year 3
Weight FTE </c:v>
                </c:pt>
              </c:strCache>
            </c:strRef>
          </c:tx>
          <c:invertIfNegative val="0"/>
          <c:cat>
            <c:strRef>
              <c:f>'Summary of Staff by Role'!$C$122:$C$171</c:f>
            </c:strRef>
          </c:cat>
          <c:val>
            <c:numRef>
              <c:f>'Summary of Staff by Role'!$F$122:$F$171</c:f>
              <c:numCache>
                <c:formatCode>0.00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2-695E-42CF-AE40-7288C1D03ED8}"/>
            </c:ext>
          </c:extLst>
        </c:ser>
        <c:ser>
          <c:idx val="3"/>
          <c:order val="3"/>
          <c:tx>
            <c:strRef>
              <c:f>'Summary of Staff by Role'!$G$121</c:f>
              <c:strCache>
                <c:ptCount val="1"/>
                <c:pt idx="0">
                  <c:v>Year 4
Weight FTE </c:v>
                </c:pt>
              </c:strCache>
            </c:strRef>
          </c:tx>
          <c:invertIfNegative val="0"/>
          <c:cat>
            <c:strRef>
              <c:f>'Summary of Staff by Role'!$C$122:$C$171</c:f>
            </c:strRef>
          </c:cat>
          <c:val>
            <c:numRef>
              <c:f>'Summary of Staff by Role'!$G$122:$G$171</c:f>
              <c:numCache>
                <c:formatCode>0.00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3-695E-42CF-AE40-7288C1D03ED8}"/>
            </c:ext>
          </c:extLst>
        </c:ser>
        <c:ser>
          <c:idx val="4"/>
          <c:order val="4"/>
          <c:tx>
            <c:strRef>
              <c:f>'Summary of Staff by Role'!$H$121</c:f>
              <c:strCache>
                <c:ptCount val="1"/>
                <c:pt idx="0">
                  <c:v>Year 5
Weight FTE </c:v>
                </c:pt>
              </c:strCache>
            </c:strRef>
          </c:tx>
          <c:invertIfNegative val="0"/>
          <c:cat>
            <c:strRef>
              <c:f>'Summary of Staff by Role'!$C$122:$C$171</c:f>
            </c:strRef>
          </c:cat>
          <c:val>
            <c:numRef>
              <c:f>'Summary of Staff by Role'!$H$122:$H$171</c:f>
              <c:numCache>
                <c:formatCode>0.00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4-695E-42CF-AE40-7288C1D03ED8}"/>
            </c:ext>
          </c:extLst>
        </c:ser>
        <c:dLbls>
          <c:showLegendKey val="0"/>
          <c:showVal val="0"/>
          <c:showCatName val="0"/>
          <c:showSerName val="0"/>
          <c:showPercent val="0"/>
          <c:showBubbleSize val="0"/>
        </c:dLbls>
        <c:gapWidth val="150"/>
        <c:axId val="1412116496"/>
        <c:axId val="1"/>
      </c:barChart>
      <c:catAx>
        <c:axId val="14121164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116496"/>
        <c:crosses val="autoZero"/>
        <c:crossBetween val="between"/>
      </c:valAx>
    </c:plotArea>
    <c:legend>
      <c:legendPos val="r"/>
      <c:layout>
        <c:manualLayout>
          <c:xMode val="edge"/>
          <c:yMode val="edge"/>
          <c:x val="0.90858510579154195"/>
          <c:y val="0.40852390852390852"/>
          <c:w val="8.361215717600512E-2"/>
          <c:h val="0.18295218295218296"/>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 Weighted FTE allocation</a:t>
            </a:r>
          </a:p>
        </c:rich>
      </c:tx>
      <c:overlay val="0"/>
    </c:title>
    <c:autoTitleDeleted val="0"/>
    <c:plotArea>
      <c:layout/>
      <c:pieChart>
        <c:varyColors val="1"/>
        <c:ser>
          <c:idx val="5"/>
          <c:order val="0"/>
          <c:tx>
            <c:strRef>
              <c:f>'Summary of Staff by Role'!$I$174</c:f>
              <c:strCache>
                <c:ptCount val="1"/>
                <c:pt idx="0">
                  <c:v>Total 
Average Weight FTE %</c:v>
                </c:pt>
              </c:strCache>
            </c:strRef>
          </c:tx>
          <c:dPt>
            <c:idx val="0"/>
            <c:bubble3D val="0"/>
            <c:extLst>
              <c:ext xmlns:c16="http://schemas.microsoft.com/office/drawing/2014/chart" uri="{C3380CC4-5D6E-409C-BE32-E72D297353CC}">
                <c16:uniqueId val="{00000000-C12C-44DA-A302-DDD48EE12D57}"/>
              </c:ext>
            </c:extLst>
          </c:dPt>
          <c:dPt>
            <c:idx val="1"/>
            <c:bubble3D val="0"/>
            <c:extLst>
              <c:ext xmlns:c16="http://schemas.microsoft.com/office/drawing/2014/chart" uri="{C3380CC4-5D6E-409C-BE32-E72D297353CC}">
                <c16:uniqueId val="{00000001-C12C-44DA-A302-DDD48EE12D57}"/>
              </c:ext>
            </c:extLst>
          </c:dPt>
          <c:dPt>
            <c:idx val="2"/>
            <c:bubble3D val="0"/>
            <c:extLst>
              <c:ext xmlns:c16="http://schemas.microsoft.com/office/drawing/2014/chart" uri="{C3380CC4-5D6E-409C-BE32-E72D297353CC}">
                <c16:uniqueId val="{00000002-C12C-44DA-A302-DDD48EE12D57}"/>
              </c:ext>
            </c:extLst>
          </c:dPt>
          <c:dPt>
            <c:idx val="3"/>
            <c:bubble3D val="0"/>
            <c:extLst>
              <c:ext xmlns:c16="http://schemas.microsoft.com/office/drawing/2014/chart" uri="{C3380CC4-5D6E-409C-BE32-E72D297353CC}">
                <c16:uniqueId val="{00000003-C12C-44DA-A302-DDD48EE12D57}"/>
              </c:ext>
            </c:extLst>
          </c:dPt>
          <c:dPt>
            <c:idx val="4"/>
            <c:bubble3D val="0"/>
            <c:extLst>
              <c:ext xmlns:c16="http://schemas.microsoft.com/office/drawing/2014/chart" uri="{C3380CC4-5D6E-409C-BE32-E72D297353CC}">
                <c16:uniqueId val="{00000004-C12C-44DA-A302-DDD48EE12D57}"/>
              </c:ext>
            </c:extLst>
          </c:dPt>
          <c:dPt>
            <c:idx val="5"/>
            <c:bubble3D val="0"/>
            <c:extLst>
              <c:ext xmlns:c16="http://schemas.microsoft.com/office/drawing/2014/chart" uri="{C3380CC4-5D6E-409C-BE32-E72D297353CC}">
                <c16:uniqueId val="{00000005-C12C-44DA-A302-DDD48EE12D57}"/>
              </c:ext>
            </c:extLst>
          </c:dPt>
          <c:dPt>
            <c:idx val="6"/>
            <c:bubble3D val="0"/>
            <c:extLst>
              <c:ext xmlns:c16="http://schemas.microsoft.com/office/drawing/2014/chart" uri="{C3380CC4-5D6E-409C-BE32-E72D297353CC}">
                <c16:uniqueId val="{00000006-C12C-44DA-A302-DDD48EE12D57}"/>
              </c:ext>
            </c:extLst>
          </c:dPt>
          <c:dPt>
            <c:idx val="7"/>
            <c:bubble3D val="0"/>
            <c:extLst>
              <c:ext xmlns:c16="http://schemas.microsoft.com/office/drawing/2014/chart" uri="{C3380CC4-5D6E-409C-BE32-E72D297353CC}">
                <c16:uniqueId val="{00000007-C12C-44DA-A302-DDD48EE12D57}"/>
              </c:ext>
            </c:extLst>
          </c:dPt>
          <c:dPt>
            <c:idx val="8"/>
            <c:bubble3D val="0"/>
            <c:extLst>
              <c:ext xmlns:c16="http://schemas.microsoft.com/office/drawing/2014/chart" uri="{C3380CC4-5D6E-409C-BE32-E72D297353CC}">
                <c16:uniqueId val="{00000008-C12C-44DA-A302-DDD48EE12D57}"/>
              </c:ext>
            </c:extLst>
          </c:dPt>
          <c:dPt>
            <c:idx val="9"/>
            <c:bubble3D val="0"/>
            <c:extLst>
              <c:ext xmlns:c16="http://schemas.microsoft.com/office/drawing/2014/chart" uri="{C3380CC4-5D6E-409C-BE32-E72D297353CC}">
                <c16:uniqueId val="{00000009-C12C-44DA-A302-DDD48EE12D57}"/>
              </c:ext>
            </c:extLst>
          </c:dPt>
          <c:dPt>
            <c:idx val="10"/>
            <c:bubble3D val="0"/>
            <c:extLst>
              <c:ext xmlns:c16="http://schemas.microsoft.com/office/drawing/2014/chart" uri="{C3380CC4-5D6E-409C-BE32-E72D297353CC}">
                <c16:uniqueId val="{0000000A-C12C-44DA-A302-DDD48EE12D57}"/>
              </c:ext>
            </c:extLst>
          </c:dPt>
          <c:dPt>
            <c:idx val="11"/>
            <c:bubble3D val="0"/>
            <c:extLst>
              <c:ext xmlns:c16="http://schemas.microsoft.com/office/drawing/2014/chart" uri="{C3380CC4-5D6E-409C-BE32-E72D297353CC}">
                <c16:uniqueId val="{0000000B-C12C-44DA-A302-DDD48EE12D57}"/>
              </c:ext>
            </c:extLst>
          </c:dPt>
          <c:dPt>
            <c:idx val="12"/>
            <c:bubble3D val="0"/>
            <c:extLst>
              <c:ext xmlns:c16="http://schemas.microsoft.com/office/drawing/2014/chart" uri="{C3380CC4-5D6E-409C-BE32-E72D297353CC}">
                <c16:uniqueId val="{0000000C-C12C-44DA-A302-DDD48EE12D57}"/>
              </c:ext>
            </c:extLst>
          </c:dPt>
          <c:dPt>
            <c:idx val="13"/>
            <c:bubble3D val="0"/>
            <c:extLst>
              <c:ext xmlns:c16="http://schemas.microsoft.com/office/drawing/2014/chart" uri="{C3380CC4-5D6E-409C-BE32-E72D297353CC}">
                <c16:uniqueId val="{0000000D-C12C-44DA-A302-DDD48EE12D57}"/>
              </c:ext>
            </c:extLst>
          </c:dPt>
          <c:dPt>
            <c:idx val="14"/>
            <c:bubble3D val="0"/>
            <c:extLst>
              <c:ext xmlns:c16="http://schemas.microsoft.com/office/drawing/2014/chart" uri="{C3380CC4-5D6E-409C-BE32-E72D297353CC}">
                <c16:uniqueId val="{0000000E-C12C-44DA-A302-DDD48EE12D57}"/>
              </c:ext>
            </c:extLst>
          </c:dPt>
          <c:dPt>
            <c:idx val="15"/>
            <c:bubble3D val="0"/>
            <c:extLst>
              <c:ext xmlns:c16="http://schemas.microsoft.com/office/drawing/2014/chart" uri="{C3380CC4-5D6E-409C-BE32-E72D297353CC}">
                <c16:uniqueId val="{0000000F-C12C-44DA-A302-DDD48EE12D57}"/>
              </c:ext>
            </c:extLst>
          </c:dPt>
          <c:dPt>
            <c:idx val="16"/>
            <c:bubble3D val="0"/>
            <c:extLst>
              <c:ext xmlns:c16="http://schemas.microsoft.com/office/drawing/2014/chart" uri="{C3380CC4-5D6E-409C-BE32-E72D297353CC}">
                <c16:uniqueId val="{00000010-C12C-44DA-A302-DDD48EE12D57}"/>
              </c:ext>
            </c:extLst>
          </c:dPt>
          <c:dPt>
            <c:idx val="17"/>
            <c:bubble3D val="0"/>
            <c:extLst>
              <c:ext xmlns:c16="http://schemas.microsoft.com/office/drawing/2014/chart" uri="{C3380CC4-5D6E-409C-BE32-E72D297353CC}">
                <c16:uniqueId val="{00000011-C12C-44DA-A302-DDD48EE12D57}"/>
              </c:ext>
            </c:extLst>
          </c:dPt>
          <c:dPt>
            <c:idx val="18"/>
            <c:bubble3D val="0"/>
            <c:extLst>
              <c:ext xmlns:c16="http://schemas.microsoft.com/office/drawing/2014/chart" uri="{C3380CC4-5D6E-409C-BE32-E72D297353CC}">
                <c16:uniqueId val="{00000012-C12C-44DA-A302-DDD48EE12D57}"/>
              </c:ext>
            </c:extLst>
          </c:dPt>
          <c:dPt>
            <c:idx val="19"/>
            <c:bubble3D val="0"/>
            <c:extLst>
              <c:ext xmlns:c16="http://schemas.microsoft.com/office/drawing/2014/chart" uri="{C3380CC4-5D6E-409C-BE32-E72D297353CC}">
                <c16:uniqueId val="{00000013-C12C-44DA-A302-DDD48EE12D57}"/>
              </c:ext>
            </c:extLst>
          </c:dPt>
          <c:dPt>
            <c:idx val="20"/>
            <c:bubble3D val="0"/>
            <c:extLst>
              <c:ext xmlns:c16="http://schemas.microsoft.com/office/drawing/2014/chart" uri="{C3380CC4-5D6E-409C-BE32-E72D297353CC}">
                <c16:uniqueId val="{00000014-C12C-44DA-A302-DDD48EE12D57}"/>
              </c:ext>
            </c:extLst>
          </c:dPt>
          <c:dPt>
            <c:idx val="21"/>
            <c:bubble3D val="0"/>
            <c:extLst>
              <c:ext xmlns:c16="http://schemas.microsoft.com/office/drawing/2014/chart" uri="{C3380CC4-5D6E-409C-BE32-E72D297353CC}">
                <c16:uniqueId val="{00000015-C12C-44DA-A302-DDD48EE12D57}"/>
              </c:ext>
            </c:extLst>
          </c:dPt>
          <c:dPt>
            <c:idx val="22"/>
            <c:bubble3D val="0"/>
            <c:extLst>
              <c:ext xmlns:c16="http://schemas.microsoft.com/office/drawing/2014/chart" uri="{C3380CC4-5D6E-409C-BE32-E72D297353CC}">
                <c16:uniqueId val="{00000016-C12C-44DA-A302-DDD48EE12D57}"/>
              </c:ext>
            </c:extLst>
          </c:dPt>
          <c:dPt>
            <c:idx val="23"/>
            <c:bubble3D val="0"/>
            <c:extLst>
              <c:ext xmlns:c16="http://schemas.microsoft.com/office/drawing/2014/chart" uri="{C3380CC4-5D6E-409C-BE32-E72D297353CC}">
                <c16:uniqueId val="{00000017-C12C-44DA-A302-DDD48EE12D57}"/>
              </c:ext>
            </c:extLst>
          </c:dPt>
          <c:dPt>
            <c:idx val="24"/>
            <c:bubble3D val="0"/>
            <c:extLst>
              <c:ext xmlns:c16="http://schemas.microsoft.com/office/drawing/2014/chart" uri="{C3380CC4-5D6E-409C-BE32-E72D297353CC}">
                <c16:uniqueId val="{00000018-C12C-44DA-A302-DDD48EE12D57}"/>
              </c:ext>
            </c:extLst>
          </c:dPt>
          <c:dPt>
            <c:idx val="25"/>
            <c:bubble3D val="0"/>
            <c:extLst>
              <c:ext xmlns:c16="http://schemas.microsoft.com/office/drawing/2014/chart" uri="{C3380CC4-5D6E-409C-BE32-E72D297353CC}">
                <c16:uniqueId val="{00000019-C12C-44DA-A302-DDD48EE12D57}"/>
              </c:ext>
            </c:extLst>
          </c:dPt>
          <c:dPt>
            <c:idx val="26"/>
            <c:bubble3D val="0"/>
            <c:extLst>
              <c:ext xmlns:c16="http://schemas.microsoft.com/office/drawing/2014/chart" uri="{C3380CC4-5D6E-409C-BE32-E72D297353CC}">
                <c16:uniqueId val="{0000001A-C12C-44DA-A302-DDD48EE12D57}"/>
              </c:ext>
            </c:extLst>
          </c:dPt>
          <c:dPt>
            <c:idx val="27"/>
            <c:bubble3D val="0"/>
            <c:extLst>
              <c:ext xmlns:c16="http://schemas.microsoft.com/office/drawing/2014/chart" uri="{C3380CC4-5D6E-409C-BE32-E72D297353CC}">
                <c16:uniqueId val="{0000001B-C12C-44DA-A302-DDD48EE12D57}"/>
              </c:ext>
            </c:extLst>
          </c:dPt>
          <c:dPt>
            <c:idx val="28"/>
            <c:bubble3D val="0"/>
            <c:extLst>
              <c:ext xmlns:c16="http://schemas.microsoft.com/office/drawing/2014/chart" uri="{C3380CC4-5D6E-409C-BE32-E72D297353CC}">
                <c16:uniqueId val="{0000001C-C12C-44DA-A302-DDD48EE12D57}"/>
              </c:ext>
            </c:extLst>
          </c:dPt>
          <c:dPt>
            <c:idx val="29"/>
            <c:bubble3D val="0"/>
            <c:extLst>
              <c:ext xmlns:c16="http://schemas.microsoft.com/office/drawing/2014/chart" uri="{C3380CC4-5D6E-409C-BE32-E72D297353CC}">
                <c16:uniqueId val="{0000001D-C12C-44DA-A302-DDD48EE12D57}"/>
              </c:ext>
            </c:extLst>
          </c:dPt>
          <c:dPt>
            <c:idx val="30"/>
            <c:bubble3D val="0"/>
            <c:extLst>
              <c:ext xmlns:c16="http://schemas.microsoft.com/office/drawing/2014/chart" uri="{C3380CC4-5D6E-409C-BE32-E72D297353CC}">
                <c16:uniqueId val="{0000001E-C12C-44DA-A302-DDD48EE12D57}"/>
              </c:ext>
            </c:extLst>
          </c:dPt>
          <c:dPt>
            <c:idx val="31"/>
            <c:bubble3D val="0"/>
            <c:extLst>
              <c:ext xmlns:c16="http://schemas.microsoft.com/office/drawing/2014/chart" uri="{C3380CC4-5D6E-409C-BE32-E72D297353CC}">
                <c16:uniqueId val="{0000001F-C12C-44DA-A302-DDD48EE12D57}"/>
              </c:ext>
            </c:extLst>
          </c:dPt>
          <c:dPt>
            <c:idx val="32"/>
            <c:bubble3D val="0"/>
            <c:extLst>
              <c:ext xmlns:c16="http://schemas.microsoft.com/office/drawing/2014/chart" uri="{C3380CC4-5D6E-409C-BE32-E72D297353CC}">
                <c16:uniqueId val="{00000020-C12C-44DA-A302-DDD48EE12D57}"/>
              </c:ext>
            </c:extLst>
          </c:dPt>
          <c:dPt>
            <c:idx val="33"/>
            <c:bubble3D val="0"/>
            <c:extLst>
              <c:ext xmlns:c16="http://schemas.microsoft.com/office/drawing/2014/chart" uri="{C3380CC4-5D6E-409C-BE32-E72D297353CC}">
                <c16:uniqueId val="{00000021-C12C-44DA-A302-DDD48EE12D57}"/>
              </c:ext>
            </c:extLst>
          </c:dPt>
          <c:dPt>
            <c:idx val="34"/>
            <c:bubble3D val="0"/>
            <c:extLst>
              <c:ext xmlns:c16="http://schemas.microsoft.com/office/drawing/2014/chart" uri="{C3380CC4-5D6E-409C-BE32-E72D297353CC}">
                <c16:uniqueId val="{00000022-C12C-44DA-A302-DDD48EE12D57}"/>
              </c:ext>
            </c:extLst>
          </c:dPt>
          <c:dPt>
            <c:idx val="35"/>
            <c:bubble3D val="0"/>
            <c:extLst>
              <c:ext xmlns:c16="http://schemas.microsoft.com/office/drawing/2014/chart" uri="{C3380CC4-5D6E-409C-BE32-E72D297353CC}">
                <c16:uniqueId val="{00000023-C12C-44DA-A302-DDD48EE12D57}"/>
              </c:ext>
            </c:extLst>
          </c:dPt>
          <c:dPt>
            <c:idx val="36"/>
            <c:bubble3D val="0"/>
            <c:extLst>
              <c:ext xmlns:c16="http://schemas.microsoft.com/office/drawing/2014/chart" uri="{C3380CC4-5D6E-409C-BE32-E72D297353CC}">
                <c16:uniqueId val="{00000024-C12C-44DA-A302-DDD48EE12D57}"/>
              </c:ext>
            </c:extLst>
          </c:dPt>
          <c:dPt>
            <c:idx val="37"/>
            <c:bubble3D val="0"/>
            <c:extLst>
              <c:ext xmlns:c16="http://schemas.microsoft.com/office/drawing/2014/chart" uri="{C3380CC4-5D6E-409C-BE32-E72D297353CC}">
                <c16:uniqueId val="{00000025-C12C-44DA-A302-DDD48EE12D57}"/>
              </c:ext>
            </c:extLst>
          </c:dPt>
          <c:dPt>
            <c:idx val="38"/>
            <c:bubble3D val="0"/>
            <c:extLst>
              <c:ext xmlns:c16="http://schemas.microsoft.com/office/drawing/2014/chart" uri="{C3380CC4-5D6E-409C-BE32-E72D297353CC}">
                <c16:uniqueId val="{00000026-C12C-44DA-A302-DDD48EE12D57}"/>
              </c:ext>
            </c:extLst>
          </c:dPt>
          <c:dPt>
            <c:idx val="39"/>
            <c:bubble3D val="0"/>
            <c:extLst>
              <c:ext xmlns:c16="http://schemas.microsoft.com/office/drawing/2014/chart" uri="{C3380CC4-5D6E-409C-BE32-E72D297353CC}">
                <c16:uniqueId val="{00000027-C12C-44DA-A302-DDD48EE12D57}"/>
              </c:ext>
            </c:extLst>
          </c:dPt>
          <c:dPt>
            <c:idx val="40"/>
            <c:bubble3D val="0"/>
            <c:extLst>
              <c:ext xmlns:c16="http://schemas.microsoft.com/office/drawing/2014/chart" uri="{C3380CC4-5D6E-409C-BE32-E72D297353CC}">
                <c16:uniqueId val="{00000028-C12C-44DA-A302-DDD48EE12D57}"/>
              </c:ext>
            </c:extLst>
          </c:dPt>
          <c:dPt>
            <c:idx val="41"/>
            <c:bubble3D val="0"/>
            <c:extLst>
              <c:ext xmlns:c16="http://schemas.microsoft.com/office/drawing/2014/chart" uri="{C3380CC4-5D6E-409C-BE32-E72D297353CC}">
                <c16:uniqueId val="{00000029-C12C-44DA-A302-DDD48EE12D57}"/>
              </c:ext>
            </c:extLst>
          </c:dPt>
          <c:dPt>
            <c:idx val="42"/>
            <c:bubble3D val="0"/>
            <c:extLst>
              <c:ext xmlns:c16="http://schemas.microsoft.com/office/drawing/2014/chart" uri="{C3380CC4-5D6E-409C-BE32-E72D297353CC}">
                <c16:uniqueId val="{0000002A-C12C-44DA-A302-DDD48EE12D57}"/>
              </c:ext>
            </c:extLst>
          </c:dPt>
          <c:dPt>
            <c:idx val="43"/>
            <c:bubble3D val="0"/>
            <c:extLst>
              <c:ext xmlns:c16="http://schemas.microsoft.com/office/drawing/2014/chart" uri="{C3380CC4-5D6E-409C-BE32-E72D297353CC}">
                <c16:uniqueId val="{0000002B-C12C-44DA-A302-DDD48EE12D57}"/>
              </c:ext>
            </c:extLst>
          </c:dPt>
          <c:dPt>
            <c:idx val="44"/>
            <c:bubble3D val="0"/>
            <c:extLst>
              <c:ext xmlns:c16="http://schemas.microsoft.com/office/drawing/2014/chart" uri="{C3380CC4-5D6E-409C-BE32-E72D297353CC}">
                <c16:uniqueId val="{0000002C-C12C-44DA-A302-DDD48EE12D57}"/>
              </c:ext>
            </c:extLst>
          </c:dPt>
          <c:dPt>
            <c:idx val="45"/>
            <c:bubble3D val="0"/>
            <c:extLst>
              <c:ext xmlns:c16="http://schemas.microsoft.com/office/drawing/2014/chart" uri="{C3380CC4-5D6E-409C-BE32-E72D297353CC}">
                <c16:uniqueId val="{0000002D-C12C-44DA-A302-DDD48EE12D57}"/>
              </c:ext>
            </c:extLst>
          </c:dPt>
          <c:dPt>
            <c:idx val="46"/>
            <c:bubble3D val="0"/>
            <c:extLst>
              <c:ext xmlns:c16="http://schemas.microsoft.com/office/drawing/2014/chart" uri="{C3380CC4-5D6E-409C-BE32-E72D297353CC}">
                <c16:uniqueId val="{0000002E-C12C-44DA-A302-DDD48EE12D57}"/>
              </c:ext>
            </c:extLst>
          </c:dPt>
          <c:dPt>
            <c:idx val="47"/>
            <c:bubble3D val="0"/>
            <c:extLst>
              <c:ext xmlns:c16="http://schemas.microsoft.com/office/drawing/2014/chart" uri="{C3380CC4-5D6E-409C-BE32-E72D297353CC}">
                <c16:uniqueId val="{0000002F-C12C-44DA-A302-DDD48EE12D57}"/>
              </c:ext>
            </c:extLst>
          </c:dPt>
          <c:dPt>
            <c:idx val="48"/>
            <c:bubble3D val="0"/>
            <c:extLst>
              <c:ext xmlns:c16="http://schemas.microsoft.com/office/drawing/2014/chart" uri="{C3380CC4-5D6E-409C-BE32-E72D297353CC}">
                <c16:uniqueId val="{00000030-C12C-44DA-A302-DDD48EE12D57}"/>
              </c:ext>
            </c:extLst>
          </c:dPt>
          <c:dPt>
            <c:idx val="49"/>
            <c:bubble3D val="0"/>
            <c:extLst>
              <c:ext xmlns:c16="http://schemas.microsoft.com/office/drawing/2014/chart" uri="{C3380CC4-5D6E-409C-BE32-E72D297353CC}">
                <c16:uniqueId val="{00000031-C12C-44DA-A302-DDD48EE12D57}"/>
              </c:ext>
            </c:extLst>
          </c:dPt>
          <c:dLbls>
            <c:dLbl>
              <c:idx val="0"/>
              <c:layout>
                <c:manualLayout>
                  <c:x val="-2.5169921556415616E-2"/>
                  <c:y val="1.4973984379445635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2C-44DA-A302-DDD48EE12D57}"/>
                </c:ext>
              </c:extLst>
            </c:dLbl>
            <c:dLbl>
              <c:idx val="24"/>
              <c:layout>
                <c:manualLayout>
                  <c:x val="-3.8240491125050048E-2"/>
                  <c:y val="-2.8588730548543314E-4"/>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12C-44DA-A302-DDD48EE12D57}"/>
                </c:ext>
              </c:extLst>
            </c:dLbl>
            <c:dLbl>
              <c:idx val="25"/>
              <c:layout>
                <c:manualLayout>
                  <c:x val="-5.9009742426264517E-3"/>
                  <c:y val="-3.1619434174230486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12C-44DA-A302-DDD48EE12D57}"/>
                </c:ext>
              </c:extLst>
            </c:dLbl>
            <c:dLbl>
              <c:idx val="49"/>
              <c:layout>
                <c:manualLayout>
                  <c:x val="1.7540163411776919E-2"/>
                  <c:y val="-9.3408489846589973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C12C-44DA-A302-DDD48EE12D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Role'!$C$175:$C$224</c:f>
            </c:strRef>
          </c:cat>
          <c:val>
            <c:numRef>
              <c:f>'Summary of Staff by Role'!$I$175:$I$224</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32-C12C-44DA-A302-DDD48EE12D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96497281907558163"/>
          <c:y val="9.2975206611570244E-2"/>
          <c:w val="0.98757168913207882"/>
          <c:h val="0.94111570247933884"/>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 Staff Allocation £</a:t>
            </a:r>
          </a:p>
        </c:rich>
      </c:tx>
      <c:overlay val="0"/>
    </c:title>
    <c:autoTitleDeleted val="0"/>
    <c:plotArea>
      <c:layout/>
      <c:pieChart>
        <c:varyColors val="1"/>
        <c:ser>
          <c:idx val="5"/>
          <c:order val="0"/>
          <c:tx>
            <c:strRef>
              <c:f>'Summary of Staff by Role'!$I$67</c:f>
              <c:strCache>
                <c:ptCount val="1"/>
                <c:pt idx="0">
                  <c:v>Total Average
%</c:v>
                </c:pt>
              </c:strCache>
            </c:strRef>
          </c:tx>
          <c:dPt>
            <c:idx val="0"/>
            <c:bubble3D val="0"/>
            <c:extLst>
              <c:ext xmlns:c16="http://schemas.microsoft.com/office/drawing/2014/chart" uri="{C3380CC4-5D6E-409C-BE32-E72D297353CC}">
                <c16:uniqueId val="{00000000-3686-4C1B-8297-9E4CC1347F1A}"/>
              </c:ext>
            </c:extLst>
          </c:dPt>
          <c:dPt>
            <c:idx val="1"/>
            <c:bubble3D val="0"/>
            <c:extLst>
              <c:ext xmlns:c16="http://schemas.microsoft.com/office/drawing/2014/chart" uri="{C3380CC4-5D6E-409C-BE32-E72D297353CC}">
                <c16:uniqueId val="{00000001-3686-4C1B-8297-9E4CC1347F1A}"/>
              </c:ext>
            </c:extLst>
          </c:dPt>
          <c:dPt>
            <c:idx val="2"/>
            <c:bubble3D val="0"/>
            <c:extLst>
              <c:ext xmlns:c16="http://schemas.microsoft.com/office/drawing/2014/chart" uri="{C3380CC4-5D6E-409C-BE32-E72D297353CC}">
                <c16:uniqueId val="{00000002-3686-4C1B-8297-9E4CC1347F1A}"/>
              </c:ext>
            </c:extLst>
          </c:dPt>
          <c:dPt>
            <c:idx val="3"/>
            <c:bubble3D val="0"/>
            <c:extLst>
              <c:ext xmlns:c16="http://schemas.microsoft.com/office/drawing/2014/chart" uri="{C3380CC4-5D6E-409C-BE32-E72D297353CC}">
                <c16:uniqueId val="{00000003-3686-4C1B-8297-9E4CC1347F1A}"/>
              </c:ext>
            </c:extLst>
          </c:dPt>
          <c:dPt>
            <c:idx val="4"/>
            <c:bubble3D val="0"/>
            <c:extLst>
              <c:ext xmlns:c16="http://schemas.microsoft.com/office/drawing/2014/chart" uri="{C3380CC4-5D6E-409C-BE32-E72D297353CC}">
                <c16:uniqueId val="{00000004-3686-4C1B-8297-9E4CC1347F1A}"/>
              </c:ext>
            </c:extLst>
          </c:dPt>
          <c:dPt>
            <c:idx val="5"/>
            <c:bubble3D val="0"/>
            <c:extLst>
              <c:ext xmlns:c16="http://schemas.microsoft.com/office/drawing/2014/chart" uri="{C3380CC4-5D6E-409C-BE32-E72D297353CC}">
                <c16:uniqueId val="{00000005-3686-4C1B-8297-9E4CC1347F1A}"/>
              </c:ext>
            </c:extLst>
          </c:dPt>
          <c:dPt>
            <c:idx val="6"/>
            <c:bubble3D val="0"/>
            <c:extLst>
              <c:ext xmlns:c16="http://schemas.microsoft.com/office/drawing/2014/chart" uri="{C3380CC4-5D6E-409C-BE32-E72D297353CC}">
                <c16:uniqueId val="{00000006-3686-4C1B-8297-9E4CC1347F1A}"/>
              </c:ext>
            </c:extLst>
          </c:dPt>
          <c:dPt>
            <c:idx val="7"/>
            <c:bubble3D val="0"/>
            <c:extLst>
              <c:ext xmlns:c16="http://schemas.microsoft.com/office/drawing/2014/chart" uri="{C3380CC4-5D6E-409C-BE32-E72D297353CC}">
                <c16:uniqueId val="{00000007-3686-4C1B-8297-9E4CC1347F1A}"/>
              </c:ext>
            </c:extLst>
          </c:dPt>
          <c:dPt>
            <c:idx val="8"/>
            <c:bubble3D val="0"/>
            <c:extLst>
              <c:ext xmlns:c16="http://schemas.microsoft.com/office/drawing/2014/chart" uri="{C3380CC4-5D6E-409C-BE32-E72D297353CC}">
                <c16:uniqueId val="{00000008-3686-4C1B-8297-9E4CC1347F1A}"/>
              </c:ext>
            </c:extLst>
          </c:dPt>
          <c:dPt>
            <c:idx val="9"/>
            <c:bubble3D val="0"/>
            <c:extLst>
              <c:ext xmlns:c16="http://schemas.microsoft.com/office/drawing/2014/chart" uri="{C3380CC4-5D6E-409C-BE32-E72D297353CC}">
                <c16:uniqueId val="{00000009-3686-4C1B-8297-9E4CC1347F1A}"/>
              </c:ext>
            </c:extLst>
          </c:dPt>
          <c:dPt>
            <c:idx val="10"/>
            <c:bubble3D val="0"/>
            <c:extLst>
              <c:ext xmlns:c16="http://schemas.microsoft.com/office/drawing/2014/chart" uri="{C3380CC4-5D6E-409C-BE32-E72D297353CC}">
                <c16:uniqueId val="{0000000A-3686-4C1B-8297-9E4CC1347F1A}"/>
              </c:ext>
            </c:extLst>
          </c:dPt>
          <c:dPt>
            <c:idx val="11"/>
            <c:bubble3D val="0"/>
            <c:extLst>
              <c:ext xmlns:c16="http://schemas.microsoft.com/office/drawing/2014/chart" uri="{C3380CC4-5D6E-409C-BE32-E72D297353CC}">
                <c16:uniqueId val="{0000000B-3686-4C1B-8297-9E4CC1347F1A}"/>
              </c:ext>
            </c:extLst>
          </c:dPt>
          <c:dPt>
            <c:idx val="12"/>
            <c:bubble3D val="0"/>
            <c:extLst>
              <c:ext xmlns:c16="http://schemas.microsoft.com/office/drawing/2014/chart" uri="{C3380CC4-5D6E-409C-BE32-E72D297353CC}">
                <c16:uniqueId val="{0000000C-3686-4C1B-8297-9E4CC1347F1A}"/>
              </c:ext>
            </c:extLst>
          </c:dPt>
          <c:dPt>
            <c:idx val="13"/>
            <c:bubble3D val="0"/>
            <c:extLst>
              <c:ext xmlns:c16="http://schemas.microsoft.com/office/drawing/2014/chart" uri="{C3380CC4-5D6E-409C-BE32-E72D297353CC}">
                <c16:uniqueId val="{0000000D-3686-4C1B-8297-9E4CC1347F1A}"/>
              </c:ext>
            </c:extLst>
          </c:dPt>
          <c:dPt>
            <c:idx val="14"/>
            <c:bubble3D val="0"/>
            <c:extLst>
              <c:ext xmlns:c16="http://schemas.microsoft.com/office/drawing/2014/chart" uri="{C3380CC4-5D6E-409C-BE32-E72D297353CC}">
                <c16:uniqueId val="{0000000E-3686-4C1B-8297-9E4CC1347F1A}"/>
              </c:ext>
            </c:extLst>
          </c:dPt>
          <c:dPt>
            <c:idx val="15"/>
            <c:bubble3D val="0"/>
            <c:extLst>
              <c:ext xmlns:c16="http://schemas.microsoft.com/office/drawing/2014/chart" uri="{C3380CC4-5D6E-409C-BE32-E72D297353CC}">
                <c16:uniqueId val="{0000000F-3686-4C1B-8297-9E4CC1347F1A}"/>
              </c:ext>
            </c:extLst>
          </c:dPt>
          <c:dPt>
            <c:idx val="16"/>
            <c:bubble3D val="0"/>
            <c:extLst>
              <c:ext xmlns:c16="http://schemas.microsoft.com/office/drawing/2014/chart" uri="{C3380CC4-5D6E-409C-BE32-E72D297353CC}">
                <c16:uniqueId val="{00000010-3686-4C1B-8297-9E4CC1347F1A}"/>
              </c:ext>
            </c:extLst>
          </c:dPt>
          <c:dPt>
            <c:idx val="17"/>
            <c:bubble3D val="0"/>
            <c:extLst>
              <c:ext xmlns:c16="http://schemas.microsoft.com/office/drawing/2014/chart" uri="{C3380CC4-5D6E-409C-BE32-E72D297353CC}">
                <c16:uniqueId val="{00000011-3686-4C1B-8297-9E4CC1347F1A}"/>
              </c:ext>
            </c:extLst>
          </c:dPt>
          <c:dPt>
            <c:idx val="18"/>
            <c:bubble3D val="0"/>
            <c:extLst>
              <c:ext xmlns:c16="http://schemas.microsoft.com/office/drawing/2014/chart" uri="{C3380CC4-5D6E-409C-BE32-E72D297353CC}">
                <c16:uniqueId val="{00000012-3686-4C1B-8297-9E4CC1347F1A}"/>
              </c:ext>
            </c:extLst>
          </c:dPt>
          <c:dPt>
            <c:idx val="19"/>
            <c:bubble3D val="0"/>
            <c:extLst>
              <c:ext xmlns:c16="http://schemas.microsoft.com/office/drawing/2014/chart" uri="{C3380CC4-5D6E-409C-BE32-E72D297353CC}">
                <c16:uniqueId val="{00000013-3686-4C1B-8297-9E4CC1347F1A}"/>
              </c:ext>
            </c:extLst>
          </c:dPt>
          <c:dPt>
            <c:idx val="20"/>
            <c:bubble3D val="0"/>
            <c:extLst>
              <c:ext xmlns:c16="http://schemas.microsoft.com/office/drawing/2014/chart" uri="{C3380CC4-5D6E-409C-BE32-E72D297353CC}">
                <c16:uniqueId val="{00000014-3686-4C1B-8297-9E4CC1347F1A}"/>
              </c:ext>
            </c:extLst>
          </c:dPt>
          <c:dPt>
            <c:idx val="21"/>
            <c:bubble3D val="0"/>
            <c:extLst>
              <c:ext xmlns:c16="http://schemas.microsoft.com/office/drawing/2014/chart" uri="{C3380CC4-5D6E-409C-BE32-E72D297353CC}">
                <c16:uniqueId val="{00000015-3686-4C1B-8297-9E4CC1347F1A}"/>
              </c:ext>
            </c:extLst>
          </c:dPt>
          <c:dPt>
            <c:idx val="22"/>
            <c:bubble3D val="0"/>
            <c:extLst>
              <c:ext xmlns:c16="http://schemas.microsoft.com/office/drawing/2014/chart" uri="{C3380CC4-5D6E-409C-BE32-E72D297353CC}">
                <c16:uniqueId val="{00000016-3686-4C1B-8297-9E4CC1347F1A}"/>
              </c:ext>
            </c:extLst>
          </c:dPt>
          <c:dPt>
            <c:idx val="23"/>
            <c:bubble3D val="0"/>
            <c:extLst>
              <c:ext xmlns:c16="http://schemas.microsoft.com/office/drawing/2014/chart" uri="{C3380CC4-5D6E-409C-BE32-E72D297353CC}">
                <c16:uniqueId val="{00000017-3686-4C1B-8297-9E4CC1347F1A}"/>
              </c:ext>
            </c:extLst>
          </c:dPt>
          <c:dPt>
            <c:idx val="24"/>
            <c:bubble3D val="0"/>
            <c:extLst>
              <c:ext xmlns:c16="http://schemas.microsoft.com/office/drawing/2014/chart" uri="{C3380CC4-5D6E-409C-BE32-E72D297353CC}">
                <c16:uniqueId val="{00000018-3686-4C1B-8297-9E4CC1347F1A}"/>
              </c:ext>
            </c:extLst>
          </c:dPt>
          <c:dPt>
            <c:idx val="25"/>
            <c:bubble3D val="0"/>
            <c:extLst>
              <c:ext xmlns:c16="http://schemas.microsoft.com/office/drawing/2014/chart" uri="{C3380CC4-5D6E-409C-BE32-E72D297353CC}">
                <c16:uniqueId val="{00000019-3686-4C1B-8297-9E4CC1347F1A}"/>
              </c:ext>
            </c:extLst>
          </c:dPt>
          <c:dPt>
            <c:idx val="26"/>
            <c:bubble3D val="0"/>
            <c:extLst>
              <c:ext xmlns:c16="http://schemas.microsoft.com/office/drawing/2014/chart" uri="{C3380CC4-5D6E-409C-BE32-E72D297353CC}">
                <c16:uniqueId val="{0000001A-3686-4C1B-8297-9E4CC1347F1A}"/>
              </c:ext>
            </c:extLst>
          </c:dPt>
          <c:dPt>
            <c:idx val="27"/>
            <c:bubble3D val="0"/>
            <c:extLst>
              <c:ext xmlns:c16="http://schemas.microsoft.com/office/drawing/2014/chart" uri="{C3380CC4-5D6E-409C-BE32-E72D297353CC}">
                <c16:uniqueId val="{0000001B-3686-4C1B-8297-9E4CC1347F1A}"/>
              </c:ext>
            </c:extLst>
          </c:dPt>
          <c:dPt>
            <c:idx val="28"/>
            <c:bubble3D val="0"/>
            <c:extLst>
              <c:ext xmlns:c16="http://schemas.microsoft.com/office/drawing/2014/chart" uri="{C3380CC4-5D6E-409C-BE32-E72D297353CC}">
                <c16:uniqueId val="{0000001C-3686-4C1B-8297-9E4CC1347F1A}"/>
              </c:ext>
            </c:extLst>
          </c:dPt>
          <c:dPt>
            <c:idx val="29"/>
            <c:bubble3D val="0"/>
            <c:extLst>
              <c:ext xmlns:c16="http://schemas.microsoft.com/office/drawing/2014/chart" uri="{C3380CC4-5D6E-409C-BE32-E72D297353CC}">
                <c16:uniqueId val="{0000001D-3686-4C1B-8297-9E4CC1347F1A}"/>
              </c:ext>
            </c:extLst>
          </c:dPt>
          <c:dPt>
            <c:idx val="30"/>
            <c:bubble3D val="0"/>
            <c:extLst>
              <c:ext xmlns:c16="http://schemas.microsoft.com/office/drawing/2014/chart" uri="{C3380CC4-5D6E-409C-BE32-E72D297353CC}">
                <c16:uniqueId val="{0000001E-3686-4C1B-8297-9E4CC1347F1A}"/>
              </c:ext>
            </c:extLst>
          </c:dPt>
          <c:dPt>
            <c:idx val="31"/>
            <c:bubble3D val="0"/>
            <c:extLst>
              <c:ext xmlns:c16="http://schemas.microsoft.com/office/drawing/2014/chart" uri="{C3380CC4-5D6E-409C-BE32-E72D297353CC}">
                <c16:uniqueId val="{0000001F-3686-4C1B-8297-9E4CC1347F1A}"/>
              </c:ext>
            </c:extLst>
          </c:dPt>
          <c:dPt>
            <c:idx val="32"/>
            <c:bubble3D val="0"/>
            <c:extLst>
              <c:ext xmlns:c16="http://schemas.microsoft.com/office/drawing/2014/chart" uri="{C3380CC4-5D6E-409C-BE32-E72D297353CC}">
                <c16:uniqueId val="{00000020-3686-4C1B-8297-9E4CC1347F1A}"/>
              </c:ext>
            </c:extLst>
          </c:dPt>
          <c:dPt>
            <c:idx val="33"/>
            <c:bubble3D val="0"/>
            <c:extLst>
              <c:ext xmlns:c16="http://schemas.microsoft.com/office/drawing/2014/chart" uri="{C3380CC4-5D6E-409C-BE32-E72D297353CC}">
                <c16:uniqueId val="{00000021-3686-4C1B-8297-9E4CC1347F1A}"/>
              </c:ext>
            </c:extLst>
          </c:dPt>
          <c:dPt>
            <c:idx val="34"/>
            <c:bubble3D val="0"/>
            <c:extLst>
              <c:ext xmlns:c16="http://schemas.microsoft.com/office/drawing/2014/chart" uri="{C3380CC4-5D6E-409C-BE32-E72D297353CC}">
                <c16:uniqueId val="{00000022-3686-4C1B-8297-9E4CC1347F1A}"/>
              </c:ext>
            </c:extLst>
          </c:dPt>
          <c:dPt>
            <c:idx val="35"/>
            <c:bubble3D val="0"/>
            <c:extLst>
              <c:ext xmlns:c16="http://schemas.microsoft.com/office/drawing/2014/chart" uri="{C3380CC4-5D6E-409C-BE32-E72D297353CC}">
                <c16:uniqueId val="{00000023-3686-4C1B-8297-9E4CC1347F1A}"/>
              </c:ext>
            </c:extLst>
          </c:dPt>
          <c:dPt>
            <c:idx val="36"/>
            <c:bubble3D val="0"/>
            <c:extLst>
              <c:ext xmlns:c16="http://schemas.microsoft.com/office/drawing/2014/chart" uri="{C3380CC4-5D6E-409C-BE32-E72D297353CC}">
                <c16:uniqueId val="{00000024-3686-4C1B-8297-9E4CC1347F1A}"/>
              </c:ext>
            </c:extLst>
          </c:dPt>
          <c:dPt>
            <c:idx val="37"/>
            <c:bubble3D val="0"/>
            <c:extLst>
              <c:ext xmlns:c16="http://schemas.microsoft.com/office/drawing/2014/chart" uri="{C3380CC4-5D6E-409C-BE32-E72D297353CC}">
                <c16:uniqueId val="{00000025-3686-4C1B-8297-9E4CC1347F1A}"/>
              </c:ext>
            </c:extLst>
          </c:dPt>
          <c:dPt>
            <c:idx val="38"/>
            <c:bubble3D val="0"/>
            <c:extLst>
              <c:ext xmlns:c16="http://schemas.microsoft.com/office/drawing/2014/chart" uri="{C3380CC4-5D6E-409C-BE32-E72D297353CC}">
                <c16:uniqueId val="{00000026-3686-4C1B-8297-9E4CC1347F1A}"/>
              </c:ext>
            </c:extLst>
          </c:dPt>
          <c:dPt>
            <c:idx val="39"/>
            <c:bubble3D val="0"/>
            <c:extLst>
              <c:ext xmlns:c16="http://schemas.microsoft.com/office/drawing/2014/chart" uri="{C3380CC4-5D6E-409C-BE32-E72D297353CC}">
                <c16:uniqueId val="{00000027-3686-4C1B-8297-9E4CC1347F1A}"/>
              </c:ext>
            </c:extLst>
          </c:dPt>
          <c:dPt>
            <c:idx val="40"/>
            <c:bubble3D val="0"/>
            <c:extLst>
              <c:ext xmlns:c16="http://schemas.microsoft.com/office/drawing/2014/chart" uri="{C3380CC4-5D6E-409C-BE32-E72D297353CC}">
                <c16:uniqueId val="{00000028-3686-4C1B-8297-9E4CC1347F1A}"/>
              </c:ext>
            </c:extLst>
          </c:dPt>
          <c:dPt>
            <c:idx val="41"/>
            <c:bubble3D val="0"/>
            <c:extLst>
              <c:ext xmlns:c16="http://schemas.microsoft.com/office/drawing/2014/chart" uri="{C3380CC4-5D6E-409C-BE32-E72D297353CC}">
                <c16:uniqueId val="{00000029-3686-4C1B-8297-9E4CC1347F1A}"/>
              </c:ext>
            </c:extLst>
          </c:dPt>
          <c:dPt>
            <c:idx val="42"/>
            <c:bubble3D val="0"/>
            <c:extLst>
              <c:ext xmlns:c16="http://schemas.microsoft.com/office/drawing/2014/chart" uri="{C3380CC4-5D6E-409C-BE32-E72D297353CC}">
                <c16:uniqueId val="{0000002A-3686-4C1B-8297-9E4CC1347F1A}"/>
              </c:ext>
            </c:extLst>
          </c:dPt>
          <c:dPt>
            <c:idx val="43"/>
            <c:bubble3D val="0"/>
            <c:extLst>
              <c:ext xmlns:c16="http://schemas.microsoft.com/office/drawing/2014/chart" uri="{C3380CC4-5D6E-409C-BE32-E72D297353CC}">
                <c16:uniqueId val="{0000002B-3686-4C1B-8297-9E4CC1347F1A}"/>
              </c:ext>
            </c:extLst>
          </c:dPt>
          <c:dPt>
            <c:idx val="44"/>
            <c:bubble3D val="0"/>
            <c:extLst>
              <c:ext xmlns:c16="http://schemas.microsoft.com/office/drawing/2014/chart" uri="{C3380CC4-5D6E-409C-BE32-E72D297353CC}">
                <c16:uniqueId val="{0000002C-3686-4C1B-8297-9E4CC1347F1A}"/>
              </c:ext>
            </c:extLst>
          </c:dPt>
          <c:dPt>
            <c:idx val="45"/>
            <c:bubble3D val="0"/>
            <c:extLst>
              <c:ext xmlns:c16="http://schemas.microsoft.com/office/drawing/2014/chart" uri="{C3380CC4-5D6E-409C-BE32-E72D297353CC}">
                <c16:uniqueId val="{0000002D-3686-4C1B-8297-9E4CC1347F1A}"/>
              </c:ext>
            </c:extLst>
          </c:dPt>
          <c:dPt>
            <c:idx val="46"/>
            <c:bubble3D val="0"/>
            <c:extLst>
              <c:ext xmlns:c16="http://schemas.microsoft.com/office/drawing/2014/chart" uri="{C3380CC4-5D6E-409C-BE32-E72D297353CC}">
                <c16:uniqueId val="{0000002E-3686-4C1B-8297-9E4CC1347F1A}"/>
              </c:ext>
            </c:extLst>
          </c:dPt>
          <c:dPt>
            <c:idx val="47"/>
            <c:bubble3D val="0"/>
            <c:extLst>
              <c:ext xmlns:c16="http://schemas.microsoft.com/office/drawing/2014/chart" uri="{C3380CC4-5D6E-409C-BE32-E72D297353CC}">
                <c16:uniqueId val="{0000002F-3686-4C1B-8297-9E4CC1347F1A}"/>
              </c:ext>
            </c:extLst>
          </c:dPt>
          <c:dPt>
            <c:idx val="48"/>
            <c:bubble3D val="0"/>
            <c:extLst>
              <c:ext xmlns:c16="http://schemas.microsoft.com/office/drawing/2014/chart" uri="{C3380CC4-5D6E-409C-BE32-E72D297353CC}">
                <c16:uniqueId val="{00000030-3686-4C1B-8297-9E4CC1347F1A}"/>
              </c:ext>
            </c:extLst>
          </c:dPt>
          <c:dPt>
            <c:idx val="49"/>
            <c:bubble3D val="0"/>
            <c:extLst>
              <c:ext xmlns:c16="http://schemas.microsoft.com/office/drawing/2014/chart" uri="{C3380CC4-5D6E-409C-BE32-E72D297353CC}">
                <c16:uniqueId val="{00000031-3686-4C1B-8297-9E4CC1347F1A}"/>
              </c:ext>
            </c:extLst>
          </c:dPt>
          <c:dLbls>
            <c:dLbl>
              <c:idx val="24"/>
              <c:layout>
                <c:manualLayout>
                  <c:x val="5.7365181307643807E-2"/>
                  <c:y val="6.0933539086508656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686-4C1B-8297-9E4CC1347F1A}"/>
                </c:ext>
              </c:extLst>
            </c:dLbl>
            <c:dLbl>
              <c:idx val="25"/>
              <c:layout>
                <c:manualLayout>
                  <c:x val="9.1218170354404021E-2"/>
                  <c:y val="3.4595022355873854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686-4C1B-8297-9E4CC1347F1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Role'!$C$68:$C$118</c:f>
              <c:strCache>
                <c:ptCount val="51"/>
                <c:pt idx="50">
                  <c:v>Total</c:v>
                </c:pt>
              </c:strCache>
            </c:strRef>
          </c:cat>
          <c:val>
            <c:numRef>
              <c:f>'Summary of Staff by Role'!$I$68:$I$117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32-3686-4C1B-8297-9E4CC1347F1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6368762005307997"/>
          <c:y val="0.12187510936132982"/>
          <c:w val="0.11731855305796268"/>
          <c:h val="0.82291754155730534"/>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5"/>
          <c:order val="0"/>
          <c:tx>
            <c:strRef>
              <c:f>'Summary of Cost by Country'!$I$14</c:f>
              <c:strCache>
                <c:ptCount val="1"/>
                <c:pt idx="0">
                  <c:v>Total
£</c:v>
                </c:pt>
              </c:strCache>
            </c:strRef>
          </c:tx>
          <c:invertIfNegative val="0"/>
          <c:cat>
            <c:numRef>
              <c:f>'Summary of Cost by Country'!$C$15:$C$34</c:f>
              <c:numCache>
                <c:formatCode>General</c:formatCode>
                <c:ptCount val="20"/>
              </c:numCache>
            </c:numRef>
          </c:cat>
          <c:val>
            <c:numRef>
              <c:f>'Summary of Cost by Country'!$I$15:$I$34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E320-4EDE-BE15-7F14AB83D59C}"/>
            </c:ext>
          </c:extLst>
        </c:ser>
        <c:dLbls>
          <c:showLegendKey val="0"/>
          <c:showVal val="0"/>
          <c:showCatName val="0"/>
          <c:showSerName val="0"/>
          <c:showPercent val="0"/>
          <c:showBubbleSize val="0"/>
        </c:dLbls>
        <c:gapWidth val="150"/>
        <c:axId val="1383499344"/>
        <c:axId val="1"/>
      </c:barChart>
      <c:catAx>
        <c:axId val="13834993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MarkSkip val="1"/>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83499344"/>
        <c:crosses val="autoZero"/>
        <c:crossBetween val="between"/>
      </c:valAx>
    </c:plotArea>
    <c:legend>
      <c:legendPos val="r"/>
      <c:layout>
        <c:manualLayout>
          <c:xMode val="edge"/>
          <c:yMode val="edge"/>
          <c:x val="0.94931865972893736"/>
          <c:y val="0.50967067683092515"/>
          <c:w val="4.1910331384015564E-2"/>
          <c:h val="4.0955631399317349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'Summary of Cost by Country'!$I$38</c:f>
              <c:strCache>
                <c:ptCount val="1"/>
                <c:pt idx="0">
                  <c:v>Total
£</c:v>
                </c:pt>
              </c:strCache>
            </c:strRef>
          </c:tx>
          <c:dPt>
            <c:idx val="0"/>
            <c:bubble3D val="0"/>
            <c:extLst>
              <c:ext xmlns:c16="http://schemas.microsoft.com/office/drawing/2014/chart" uri="{C3380CC4-5D6E-409C-BE32-E72D297353CC}">
                <c16:uniqueId val="{00000000-C109-4787-93CD-A9EB1E6987DF}"/>
              </c:ext>
            </c:extLst>
          </c:dPt>
          <c:dPt>
            <c:idx val="1"/>
            <c:bubble3D val="0"/>
            <c:extLst>
              <c:ext xmlns:c16="http://schemas.microsoft.com/office/drawing/2014/chart" uri="{C3380CC4-5D6E-409C-BE32-E72D297353CC}">
                <c16:uniqueId val="{00000001-C109-4787-93CD-A9EB1E6987DF}"/>
              </c:ext>
            </c:extLst>
          </c:dPt>
          <c:dPt>
            <c:idx val="2"/>
            <c:bubble3D val="0"/>
            <c:extLst>
              <c:ext xmlns:c16="http://schemas.microsoft.com/office/drawing/2014/chart" uri="{C3380CC4-5D6E-409C-BE32-E72D297353CC}">
                <c16:uniqueId val="{00000002-C109-4787-93CD-A9EB1E6987DF}"/>
              </c:ext>
            </c:extLst>
          </c:dPt>
          <c:dPt>
            <c:idx val="3"/>
            <c:bubble3D val="0"/>
            <c:extLst>
              <c:ext xmlns:c16="http://schemas.microsoft.com/office/drawing/2014/chart" uri="{C3380CC4-5D6E-409C-BE32-E72D297353CC}">
                <c16:uniqueId val="{00000003-C109-4787-93CD-A9EB1E6987DF}"/>
              </c:ext>
            </c:extLst>
          </c:dPt>
          <c:dPt>
            <c:idx val="4"/>
            <c:bubble3D val="0"/>
            <c:extLst>
              <c:ext xmlns:c16="http://schemas.microsoft.com/office/drawing/2014/chart" uri="{C3380CC4-5D6E-409C-BE32-E72D297353CC}">
                <c16:uniqueId val="{00000004-C109-4787-93CD-A9EB1E6987DF}"/>
              </c:ext>
            </c:extLst>
          </c:dPt>
          <c:dPt>
            <c:idx val="5"/>
            <c:bubble3D val="0"/>
            <c:extLst>
              <c:ext xmlns:c16="http://schemas.microsoft.com/office/drawing/2014/chart" uri="{C3380CC4-5D6E-409C-BE32-E72D297353CC}">
                <c16:uniqueId val="{00000005-C109-4787-93CD-A9EB1E6987DF}"/>
              </c:ext>
            </c:extLst>
          </c:dPt>
          <c:dPt>
            <c:idx val="6"/>
            <c:bubble3D val="0"/>
            <c:extLst>
              <c:ext xmlns:c16="http://schemas.microsoft.com/office/drawing/2014/chart" uri="{C3380CC4-5D6E-409C-BE32-E72D297353CC}">
                <c16:uniqueId val="{00000006-C109-4787-93CD-A9EB1E6987DF}"/>
              </c:ext>
            </c:extLst>
          </c:dPt>
          <c:dPt>
            <c:idx val="7"/>
            <c:bubble3D val="0"/>
            <c:extLst>
              <c:ext xmlns:c16="http://schemas.microsoft.com/office/drawing/2014/chart" uri="{C3380CC4-5D6E-409C-BE32-E72D297353CC}">
                <c16:uniqueId val="{00000007-C109-4787-93CD-A9EB1E6987DF}"/>
              </c:ext>
            </c:extLst>
          </c:dPt>
          <c:dPt>
            <c:idx val="8"/>
            <c:bubble3D val="0"/>
            <c:extLst>
              <c:ext xmlns:c16="http://schemas.microsoft.com/office/drawing/2014/chart" uri="{C3380CC4-5D6E-409C-BE32-E72D297353CC}">
                <c16:uniqueId val="{00000008-C109-4787-93CD-A9EB1E6987DF}"/>
              </c:ext>
            </c:extLst>
          </c:dPt>
          <c:dPt>
            <c:idx val="9"/>
            <c:bubble3D val="0"/>
            <c:extLst>
              <c:ext xmlns:c16="http://schemas.microsoft.com/office/drawing/2014/chart" uri="{C3380CC4-5D6E-409C-BE32-E72D297353CC}">
                <c16:uniqueId val="{00000009-C109-4787-93CD-A9EB1E6987DF}"/>
              </c:ext>
            </c:extLst>
          </c:dPt>
          <c:dPt>
            <c:idx val="10"/>
            <c:bubble3D val="0"/>
            <c:extLst>
              <c:ext xmlns:c16="http://schemas.microsoft.com/office/drawing/2014/chart" uri="{C3380CC4-5D6E-409C-BE32-E72D297353CC}">
                <c16:uniqueId val="{0000000A-C109-4787-93CD-A9EB1E6987DF}"/>
              </c:ext>
            </c:extLst>
          </c:dPt>
          <c:dPt>
            <c:idx val="11"/>
            <c:bubble3D val="0"/>
            <c:extLst>
              <c:ext xmlns:c16="http://schemas.microsoft.com/office/drawing/2014/chart" uri="{C3380CC4-5D6E-409C-BE32-E72D297353CC}">
                <c16:uniqueId val="{0000000B-C109-4787-93CD-A9EB1E6987DF}"/>
              </c:ext>
            </c:extLst>
          </c:dPt>
          <c:dPt>
            <c:idx val="12"/>
            <c:bubble3D val="0"/>
            <c:extLst>
              <c:ext xmlns:c16="http://schemas.microsoft.com/office/drawing/2014/chart" uri="{C3380CC4-5D6E-409C-BE32-E72D297353CC}">
                <c16:uniqueId val="{0000000C-C109-4787-93CD-A9EB1E6987DF}"/>
              </c:ext>
            </c:extLst>
          </c:dPt>
          <c:dPt>
            <c:idx val="13"/>
            <c:bubble3D val="0"/>
            <c:extLst>
              <c:ext xmlns:c16="http://schemas.microsoft.com/office/drawing/2014/chart" uri="{C3380CC4-5D6E-409C-BE32-E72D297353CC}">
                <c16:uniqueId val="{0000000D-C109-4787-93CD-A9EB1E6987DF}"/>
              </c:ext>
            </c:extLst>
          </c:dPt>
          <c:dPt>
            <c:idx val="14"/>
            <c:bubble3D val="0"/>
            <c:extLst>
              <c:ext xmlns:c16="http://schemas.microsoft.com/office/drawing/2014/chart" uri="{C3380CC4-5D6E-409C-BE32-E72D297353CC}">
                <c16:uniqueId val="{0000000E-C109-4787-93CD-A9EB1E6987DF}"/>
              </c:ext>
            </c:extLst>
          </c:dPt>
          <c:dPt>
            <c:idx val="15"/>
            <c:bubble3D val="0"/>
            <c:extLst>
              <c:ext xmlns:c16="http://schemas.microsoft.com/office/drawing/2014/chart" uri="{C3380CC4-5D6E-409C-BE32-E72D297353CC}">
                <c16:uniqueId val="{0000000F-C109-4787-93CD-A9EB1E6987DF}"/>
              </c:ext>
            </c:extLst>
          </c:dPt>
          <c:dPt>
            <c:idx val="16"/>
            <c:bubble3D val="0"/>
            <c:extLst>
              <c:ext xmlns:c16="http://schemas.microsoft.com/office/drawing/2014/chart" uri="{C3380CC4-5D6E-409C-BE32-E72D297353CC}">
                <c16:uniqueId val="{00000010-C109-4787-93CD-A9EB1E6987DF}"/>
              </c:ext>
            </c:extLst>
          </c:dPt>
          <c:dPt>
            <c:idx val="17"/>
            <c:bubble3D val="0"/>
            <c:extLst>
              <c:ext xmlns:c16="http://schemas.microsoft.com/office/drawing/2014/chart" uri="{C3380CC4-5D6E-409C-BE32-E72D297353CC}">
                <c16:uniqueId val="{00000011-C109-4787-93CD-A9EB1E6987DF}"/>
              </c:ext>
            </c:extLst>
          </c:dPt>
          <c:dPt>
            <c:idx val="18"/>
            <c:bubble3D val="0"/>
            <c:extLst>
              <c:ext xmlns:c16="http://schemas.microsoft.com/office/drawing/2014/chart" uri="{C3380CC4-5D6E-409C-BE32-E72D297353CC}">
                <c16:uniqueId val="{00000012-C109-4787-93CD-A9EB1E6987DF}"/>
              </c:ext>
            </c:extLst>
          </c:dPt>
          <c:dPt>
            <c:idx val="19"/>
            <c:bubble3D val="0"/>
            <c:extLst>
              <c:ext xmlns:c16="http://schemas.microsoft.com/office/drawing/2014/chart" uri="{C3380CC4-5D6E-409C-BE32-E72D297353CC}">
                <c16:uniqueId val="{00000013-C109-4787-93CD-A9EB1E6987DF}"/>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 by Country'!$C$39:$C$58</c:f>
            </c:strRef>
          </c:cat>
          <c:val>
            <c:numRef>
              <c:f>'Summary of Cost by Country'!$I$39:$I$58</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C109-4787-93CD-A9EB1E6987D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9707892160996916"/>
          <c:y val="0.29524886877828055"/>
          <c:w val="1.9474196689386547E-2"/>
          <c:h val="0.4886877828054298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Cost by Country'!$D$62</c:f>
              <c:strCache>
                <c:ptCount val="1"/>
                <c:pt idx="0">
                  <c:v>Year 1
£</c:v>
                </c:pt>
              </c:strCache>
            </c:strRef>
          </c:tx>
          <c:invertIfNegative val="0"/>
          <c:cat>
            <c:strRef>
              <c:f>'Summary of Cost by Country'!$C$63:$C$69</c:f>
              <c:strCache>
                <c:ptCount val="1"/>
                <c:pt idx="0">
                  <c:v>(Select)</c:v>
                </c:pt>
              </c:strCache>
            </c:strRef>
          </c:cat>
          <c:val>
            <c:numRef>
              <c:f>'Summary of Cost by Country'!$D$63:$D$69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89-482E-BA0C-F01C6D51258D}"/>
            </c:ext>
          </c:extLst>
        </c:ser>
        <c:ser>
          <c:idx val="1"/>
          <c:order val="1"/>
          <c:tx>
            <c:strRef>
              <c:f>'Summary of Cost by Country'!$E$62</c:f>
              <c:strCache>
                <c:ptCount val="1"/>
                <c:pt idx="0">
                  <c:v>Year 2
£</c:v>
                </c:pt>
              </c:strCache>
            </c:strRef>
          </c:tx>
          <c:invertIfNegative val="0"/>
          <c:cat>
            <c:strRef>
              <c:f>'Summary of Cost by Country'!$C$63:$C$69</c:f>
              <c:strCache>
                <c:ptCount val="1"/>
                <c:pt idx="0">
                  <c:v>(Select)</c:v>
                </c:pt>
              </c:strCache>
            </c:strRef>
          </c:cat>
          <c:val>
            <c:numRef>
              <c:f>'Summary of Cost by Country'!$E$63:$E$69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E89-482E-BA0C-F01C6D51258D}"/>
            </c:ext>
          </c:extLst>
        </c:ser>
        <c:ser>
          <c:idx val="2"/>
          <c:order val="2"/>
          <c:tx>
            <c:strRef>
              <c:f>'Summary of Cost by Country'!$F$62</c:f>
              <c:strCache>
                <c:ptCount val="1"/>
                <c:pt idx="0">
                  <c:v>Year 3
£</c:v>
                </c:pt>
              </c:strCache>
            </c:strRef>
          </c:tx>
          <c:invertIfNegative val="0"/>
          <c:cat>
            <c:strRef>
              <c:f>'Summary of Cost by Country'!$C$63:$C$69</c:f>
              <c:strCache>
                <c:ptCount val="1"/>
                <c:pt idx="0">
                  <c:v>(Select)</c:v>
                </c:pt>
              </c:strCache>
            </c:strRef>
          </c:cat>
          <c:val>
            <c:numRef>
              <c:f>'Summary of Cost by Country'!$F$63:$F$69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E89-482E-BA0C-F01C6D51258D}"/>
            </c:ext>
          </c:extLst>
        </c:ser>
        <c:ser>
          <c:idx val="3"/>
          <c:order val="3"/>
          <c:tx>
            <c:strRef>
              <c:f>'Summary of Cost by Country'!$G$62</c:f>
              <c:strCache>
                <c:ptCount val="1"/>
                <c:pt idx="0">
                  <c:v>Year 4
£</c:v>
                </c:pt>
              </c:strCache>
            </c:strRef>
          </c:tx>
          <c:invertIfNegative val="0"/>
          <c:cat>
            <c:strRef>
              <c:f>'Summary of Cost by Country'!$C$63:$C$69</c:f>
              <c:strCache>
                <c:ptCount val="1"/>
                <c:pt idx="0">
                  <c:v>(Select)</c:v>
                </c:pt>
              </c:strCache>
            </c:strRef>
          </c:cat>
          <c:val>
            <c:numRef>
              <c:f>'Summary of Cost by Country'!$G$63:$G$69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AE89-482E-BA0C-F01C6D51258D}"/>
            </c:ext>
          </c:extLst>
        </c:ser>
        <c:ser>
          <c:idx val="4"/>
          <c:order val="4"/>
          <c:tx>
            <c:strRef>
              <c:f>'Summary of Cost by Country'!$H$62</c:f>
              <c:strCache>
                <c:ptCount val="1"/>
                <c:pt idx="0">
                  <c:v>Year 5
£</c:v>
                </c:pt>
              </c:strCache>
            </c:strRef>
          </c:tx>
          <c:invertIfNegative val="0"/>
          <c:cat>
            <c:strRef>
              <c:f>'Summary of Cost by Country'!$C$63:$C$69</c:f>
              <c:strCache>
                <c:ptCount val="1"/>
                <c:pt idx="0">
                  <c:v>(Select)</c:v>
                </c:pt>
              </c:strCache>
            </c:strRef>
          </c:cat>
          <c:val>
            <c:numRef>
              <c:f>'Summary of Cost by Country'!$H$63:$H$69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AE89-482E-BA0C-F01C6D51258D}"/>
            </c:ext>
          </c:extLst>
        </c:ser>
        <c:dLbls>
          <c:showLegendKey val="0"/>
          <c:showVal val="0"/>
          <c:showCatName val="0"/>
          <c:showSerName val="0"/>
          <c:showPercent val="0"/>
          <c:showBubbleSize val="0"/>
        </c:dLbls>
        <c:gapWidth val="150"/>
        <c:axId val="1346439120"/>
        <c:axId val="1"/>
      </c:barChart>
      <c:catAx>
        <c:axId val="1346439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6439120"/>
        <c:crosses val="autoZero"/>
        <c:crossBetween val="between"/>
      </c:valAx>
    </c:plotArea>
    <c:legend>
      <c:legendPos val="r"/>
      <c:layout>
        <c:manualLayout>
          <c:xMode val="edge"/>
          <c:yMode val="edge"/>
          <c:x val="0.94271885431796754"/>
          <c:y val="0.25753410054512416"/>
          <c:w val="4.7572815533980628E-2"/>
          <c:h val="0.4821918029477084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 Organisation Costs Allocation </a:t>
            </a:r>
          </a:p>
        </c:rich>
      </c:tx>
      <c:overlay val="0"/>
    </c:title>
    <c:autoTitleDeleted val="0"/>
    <c:plotArea>
      <c:layout/>
      <c:pieChart>
        <c:varyColors val="1"/>
        <c:ser>
          <c:idx val="0"/>
          <c:order val="0"/>
          <c:tx>
            <c:strRef>
              <c:f>'Summary of Cost by Country'!$I$73</c:f>
              <c:strCache>
                <c:ptCount val="1"/>
                <c:pt idx="0">
                  <c:v>Total
£</c:v>
                </c:pt>
              </c:strCache>
            </c:strRef>
          </c:tx>
          <c:dPt>
            <c:idx val="0"/>
            <c:bubble3D val="0"/>
            <c:extLst>
              <c:ext xmlns:c16="http://schemas.microsoft.com/office/drawing/2014/chart" uri="{C3380CC4-5D6E-409C-BE32-E72D297353CC}">
                <c16:uniqueId val="{00000000-9248-4D7A-AE97-60ACA9EFE83D}"/>
              </c:ext>
            </c:extLst>
          </c:dPt>
          <c:dPt>
            <c:idx val="1"/>
            <c:bubble3D val="0"/>
            <c:extLst>
              <c:ext xmlns:c16="http://schemas.microsoft.com/office/drawing/2014/chart" uri="{C3380CC4-5D6E-409C-BE32-E72D297353CC}">
                <c16:uniqueId val="{00000001-9248-4D7A-AE97-60ACA9EFE83D}"/>
              </c:ext>
            </c:extLst>
          </c:dPt>
          <c:dPt>
            <c:idx val="2"/>
            <c:bubble3D val="0"/>
            <c:extLst>
              <c:ext xmlns:c16="http://schemas.microsoft.com/office/drawing/2014/chart" uri="{C3380CC4-5D6E-409C-BE32-E72D297353CC}">
                <c16:uniqueId val="{00000002-9248-4D7A-AE97-60ACA9EFE83D}"/>
              </c:ext>
            </c:extLst>
          </c:dPt>
          <c:dPt>
            <c:idx val="3"/>
            <c:bubble3D val="0"/>
            <c:extLst>
              <c:ext xmlns:c16="http://schemas.microsoft.com/office/drawing/2014/chart" uri="{C3380CC4-5D6E-409C-BE32-E72D297353CC}">
                <c16:uniqueId val="{00000003-9248-4D7A-AE97-60ACA9EFE83D}"/>
              </c:ext>
            </c:extLst>
          </c:dPt>
          <c:dPt>
            <c:idx val="4"/>
            <c:bubble3D val="0"/>
            <c:extLst>
              <c:ext xmlns:c16="http://schemas.microsoft.com/office/drawing/2014/chart" uri="{C3380CC4-5D6E-409C-BE32-E72D297353CC}">
                <c16:uniqueId val="{00000004-9248-4D7A-AE97-60ACA9EFE83D}"/>
              </c:ext>
            </c:extLst>
          </c:dPt>
          <c:dPt>
            <c:idx val="5"/>
            <c:bubble3D val="0"/>
            <c:extLst>
              <c:ext xmlns:c16="http://schemas.microsoft.com/office/drawing/2014/chart" uri="{C3380CC4-5D6E-409C-BE32-E72D297353CC}">
                <c16:uniqueId val="{00000005-9248-4D7A-AE97-60ACA9EFE83D}"/>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 by Country'!$C$74:$C$80</c:f>
              <c:strCache>
                <c:ptCount val="1"/>
                <c:pt idx="0">
                  <c:v>(Select)</c:v>
                </c:pt>
              </c:strCache>
            </c:strRef>
          </c:cat>
          <c:val>
            <c:numRef>
              <c:f>'Summary of Cost by Country'!$I$74:$I$80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9248-4D7A-AE97-60ACA9EFE83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97190014038942807"/>
          <c:y val="0.34340721298726551"/>
          <c:w val="1.9379844961240345E-2"/>
          <c:h val="0.4175830336022811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5"/>
          <c:order val="0"/>
          <c:tx>
            <c:strRef>
              <c:f>'Summary of Cost by Organisation'!$I$14</c:f>
              <c:strCache>
                <c:ptCount val="1"/>
                <c:pt idx="0">
                  <c:v>Total
£</c:v>
                </c:pt>
              </c:strCache>
            </c:strRef>
          </c:tx>
          <c:invertIfNegative val="0"/>
          <c:cat>
            <c:strRef>
              <c:f>'Summary of Cost by Organisation'!$C$15:$C$34</c:f>
            </c:strRef>
          </c:cat>
          <c:val>
            <c:numRef>
              <c:f>'Summary of Cost by Organisation'!$I$15:$I$34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75E5-4120-A73B-31B89A68C17A}"/>
            </c:ext>
          </c:extLst>
        </c:ser>
        <c:dLbls>
          <c:showLegendKey val="0"/>
          <c:showVal val="0"/>
          <c:showCatName val="0"/>
          <c:showSerName val="0"/>
          <c:showPercent val="0"/>
          <c:showBubbleSize val="0"/>
        </c:dLbls>
        <c:gapWidth val="150"/>
        <c:axId val="1383499344"/>
        <c:axId val="1"/>
      </c:barChart>
      <c:catAx>
        <c:axId val="13834993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MarkSkip val="1"/>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83499344"/>
        <c:crosses val="autoZero"/>
        <c:crossBetween val="between"/>
      </c:valAx>
    </c:plotArea>
    <c:legend>
      <c:legendPos val="r"/>
      <c:layout>
        <c:manualLayout>
          <c:xMode val="edge"/>
          <c:yMode val="edge"/>
          <c:x val="0.94931865972893736"/>
          <c:y val="0.50967067683092515"/>
          <c:w val="4.1910331384015564E-2"/>
          <c:h val="4.0955631399317349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'Summary of Cost by Organisation'!$I$38</c:f>
              <c:strCache>
                <c:ptCount val="1"/>
                <c:pt idx="0">
                  <c:v>Total
£</c:v>
                </c:pt>
              </c:strCache>
            </c:strRef>
          </c:tx>
          <c:dPt>
            <c:idx val="0"/>
            <c:bubble3D val="0"/>
            <c:extLst>
              <c:ext xmlns:c16="http://schemas.microsoft.com/office/drawing/2014/chart" uri="{C3380CC4-5D6E-409C-BE32-E72D297353CC}">
                <c16:uniqueId val="{00000000-644D-4B9E-8E64-9E1784CF7BFB}"/>
              </c:ext>
            </c:extLst>
          </c:dPt>
          <c:dPt>
            <c:idx val="1"/>
            <c:bubble3D val="0"/>
            <c:extLst>
              <c:ext xmlns:c16="http://schemas.microsoft.com/office/drawing/2014/chart" uri="{C3380CC4-5D6E-409C-BE32-E72D297353CC}">
                <c16:uniqueId val="{00000001-644D-4B9E-8E64-9E1784CF7BFB}"/>
              </c:ext>
            </c:extLst>
          </c:dPt>
          <c:dPt>
            <c:idx val="2"/>
            <c:bubble3D val="0"/>
            <c:extLst>
              <c:ext xmlns:c16="http://schemas.microsoft.com/office/drawing/2014/chart" uri="{C3380CC4-5D6E-409C-BE32-E72D297353CC}">
                <c16:uniqueId val="{00000002-644D-4B9E-8E64-9E1784CF7BFB}"/>
              </c:ext>
            </c:extLst>
          </c:dPt>
          <c:dPt>
            <c:idx val="3"/>
            <c:bubble3D val="0"/>
            <c:extLst>
              <c:ext xmlns:c16="http://schemas.microsoft.com/office/drawing/2014/chart" uri="{C3380CC4-5D6E-409C-BE32-E72D297353CC}">
                <c16:uniqueId val="{00000003-644D-4B9E-8E64-9E1784CF7BFB}"/>
              </c:ext>
            </c:extLst>
          </c:dPt>
          <c:dPt>
            <c:idx val="4"/>
            <c:bubble3D val="0"/>
            <c:extLst>
              <c:ext xmlns:c16="http://schemas.microsoft.com/office/drawing/2014/chart" uri="{C3380CC4-5D6E-409C-BE32-E72D297353CC}">
                <c16:uniqueId val="{00000004-644D-4B9E-8E64-9E1784CF7BFB}"/>
              </c:ext>
            </c:extLst>
          </c:dPt>
          <c:dPt>
            <c:idx val="5"/>
            <c:bubble3D val="0"/>
            <c:extLst>
              <c:ext xmlns:c16="http://schemas.microsoft.com/office/drawing/2014/chart" uri="{C3380CC4-5D6E-409C-BE32-E72D297353CC}">
                <c16:uniqueId val="{00000005-644D-4B9E-8E64-9E1784CF7BFB}"/>
              </c:ext>
            </c:extLst>
          </c:dPt>
          <c:dPt>
            <c:idx val="6"/>
            <c:bubble3D val="0"/>
            <c:extLst>
              <c:ext xmlns:c16="http://schemas.microsoft.com/office/drawing/2014/chart" uri="{C3380CC4-5D6E-409C-BE32-E72D297353CC}">
                <c16:uniqueId val="{00000006-644D-4B9E-8E64-9E1784CF7BFB}"/>
              </c:ext>
            </c:extLst>
          </c:dPt>
          <c:dPt>
            <c:idx val="7"/>
            <c:bubble3D val="0"/>
            <c:extLst>
              <c:ext xmlns:c16="http://schemas.microsoft.com/office/drawing/2014/chart" uri="{C3380CC4-5D6E-409C-BE32-E72D297353CC}">
                <c16:uniqueId val="{00000007-644D-4B9E-8E64-9E1784CF7BFB}"/>
              </c:ext>
            </c:extLst>
          </c:dPt>
          <c:dPt>
            <c:idx val="8"/>
            <c:bubble3D val="0"/>
            <c:extLst>
              <c:ext xmlns:c16="http://schemas.microsoft.com/office/drawing/2014/chart" uri="{C3380CC4-5D6E-409C-BE32-E72D297353CC}">
                <c16:uniqueId val="{00000008-644D-4B9E-8E64-9E1784CF7BFB}"/>
              </c:ext>
            </c:extLst>
          </c:dPt>
          <c:dPt>
            <c:idx val="9"/>
            <c:bubble3D val="0"/>
            <c:extLst>
              <c:ext xmlns:c16="http://schemas.microsoft.com/office/drawing/2014/chart" uri="{C3380CC4-5D6E-409C-BE32-E72D297353CC}">
                <c16:uniqueId val="{00000009-644D-4B9E-8E64-9E1784CF7BFB}"/>
              </c:ext>
            </c:extLst>
          </c:dPt>
          <c:dPt>
            <c:idx val="10"/>
            <c:bubble3D val="0"/>
            <c:extLst>
              <c:ext xmlns:c16="http://schemas.microsoft.com/office/drawing/2014/chart" uri="{C3380CC4-5D6E-409C-BE32-E72D297353CC}">
                <c16:uniqueId val="{0000000A-644D-4B9E-8E64-9E1784CF7BFB}"/>
              </c:ext>
            </c:extLst>
          </c:dPt>
          <c:dPt>
            <c:idx val="11"/>
            <c:bubble3D val="0"/>
            <c:extLst>
              <c:ext xmlns:c16="http://schemas.microsoft.com/office/drawing/2014/chart" uri="{C3380CC4-5D6E-409C-BE32-E72D297353CC}">
                <c16:uniqueId val="{0000000B-644D-4B9E-8E64-9E1784CF7BFB}"/>
              </c:ext>
            </c:extLst>
          </c:dPt>
          <c:dPt>
            <c:idx val="12"/>
            <c:bubble3D val="0"/>
            <c:extLst>
              <c:ext xmlns:c16="http://schemas.microsoft.com/office/drawing/2014/chart" uri="{C3380CC4-5D6E-409C-BE32-E72D297353CC}">
                <c16:uniqueId val="{0000000C-644D-4B9E-8E64-9E1784CF7BFB}"/>
              </c:ext>
            </c:extLst>
          </c:dPt>
          <c:dPt>
            <c:idx val="13"/>
            <c:bubble3D val="0"/>
            <c:extLst>
              <c:ext xmlns:c16="http://schemas.microsoft.com/office/drawing/2014/chart" uri="{C3380CC4-5D6E-409C-BE32-E72D297353CC}">
                <c16:uniqueId val="{0000000D-644D-4B9E-8E64-9E1784CF7BFB}"/>
              </c:ext>
            </c:extLst>
          </c:dPt>
          <c:dPt>
            <c:idx val="14"/>
            <c:bubble3D val="0"/>
            <c:extLst>
              <c:ext xmlns:c16="http://schemas.microsoft.com/office/drawing/2014/chart" uri="{C3380CC4-5D6E-409C-BE32-E72D297353CC}">
                <c16:uniqueId val="{0000000E-644D-4B9E-8E64-9E1784CF7BFB}"/>
              </c:ext>
            </c:extLst>
          </c:dPt>
          <c:dPt>
            <c:idx val="15"/>
            <c:bubble3D val="0"/>
            <c:extLst>
              <c:ext xmlns:c16="http://schemas.microsoft.com/office/drawing/2014/chart" uri="{C3380CC4-5D6E-409C-BE32-E72D297353CC}">
                <c16:uniqueId val="{0000000F-644D-4B9E-8E64-9E1784CF7BFB}"/>
              </c:ext>
            </c:extLst>
          </c:dPt>
          <c:dPt>
            <c:idx val="16"/>
            <c:bubble3D val="0"/>
            <c:extLst>
              <c:ext xmlns:c16="http://schemas.microsoft.com/office/drawing/2014/chart" uri="{C3380CC4-5D6E-409C-BE32-E72D297353CC}">
                <c16:uniqueId val="{00000010-644D-4B9E-8E64-9E1784CF7BFB}"/>
              </c:ext>
            </c:extLst>
          </c:dPt>
          <c:dPt>
            <c:idx val="17"/>
            <c:bubble3D val="0"/>
            <c:extLst>
              <c:ext xmlns:c16="http://schemas.microsoft.com/office/drawing/2014/chart" uri="{C3380CC4-5D6E-409C-BE32-E72D297353CC}">
                <c16:uniqueId val="{00000011-644D-4B9E-8E64-9E1784CF7BFB}"/>
              </c:ext>
            </c:extLst>
          </c:dPt>
          <c:dPt>
            <c:idx val="18"/>
            <c:bubble3D val="0"/>
            <c:extLst>
              <c:ext xmlns:c16="http://schemas.microsoft.com/office/drawing/2014/chart" uri="{C3380CC4-5D6E-409C-BE32-E72D297353CC}">
                <c16:uniqueId val="{00000012-644D-4B9E-8E64-9E1784CF7BFB}"/>
              </c:ext>
            </c:extLst>
          </c:dPt>
          <c:dPt>
            <c:idx val="19"/>
            <c:bubble3D val="0"/>
            <c:extLst>
              <c:ext xmlns:c16="http://schemas.microsoft.com/office/drawing/2014/chart" uri="{C3380CC4-5D6E-409C-BE32-E72D297353CC}">
                <c16:uniqueId val="{00000013-644D-4B9E-8E64-9E1784CF7BFB}"/>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 by Organisation'!$C$39:$C$58</c:f>
            </c:strRef>
          </c:cat>
          <c:val>
            <c:numRef>
              <c:f>'Summary of Cost by Organisation'!$I$39:$I$58</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644D-4B9E-8E64-9E1784CF7BF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9707892160996916"/>
          <c:y val="0.29524886877828055"/>
          <c:w val="1.9474196689386547E-2"/>
          <c:h val="0.4886877828054298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Requested Funds
£</a:t>
            </a:r>
          </a:p>
        </c:rich>
      </c:tx>
      <c:overlay val="0"/>
    </c:title>
    <c:autoTitleDeleted val="0"/>
    <c:plotArea>
      <c:layout/>
      <c:barChart>
        <c:barDir val="col"/>
        <c:grouping val="clustered"/>
        <c:varyColors val="0"/>
        <c:ser>
          <c:idx val="0"/>
          <c:order val="0"/>
          <c:tx>
            <c:strRef>
              <c:f>'Summary of Direct &amp; Indirect'!$I$14</c:f>
              <c:strCache>
                <c:ptCount val="1"/>
                <c:pt idx="0">
                  <c:v>Total
£</c:v>
                </c:pt>
              </c:strCache>
            </c:strRef>
          </c:tx>
          <c:invertIfNegative val="0"/>
          <c:cat>
            <c:strRef>
              <c:f>('Summary of Direct &amp; Indirect'!$C$16:$C$23,'Summary of Direct &amp; Indirect'!$C$25:$C$26)</c:f>
              <c:strCache>
                <c:ptCount val="10"/>
                <c:pt idx="0">
                  <c:v>Staff Costs</c:v>
                </c:pt>
                <c:pt idx="1">
                  <c:v>Travel, Subsistence &amp; Conference (TSC)</c:v>
                </c:pt>
                <c:pt idx="2">
                  <c:v>Equipment</c:v>
                </c:pt>
                <c:pt idx="3">
                  <c:v>Consumables</c:v>
                </c:pt>
                <c:pt idx="4">
                  <c:v>CEI</c:v>
                </c:pt>
                <c:pt idx="5">
                  <c:v>Dissemination</c:v>
                </c:pt>
                <c:pt idx="6">
                  <c:v>Monitoring, Evaluation and Learning (MEL)</c:v>
                </c:pt>
                <c:pt idx="7">
                  <c:v>Other Direct Cost</c:v>
                </c:pt>
                <c:pt idx="8">
                  <c:v>Estate Costs </c:v>
                </c:pt>
                <c:pt idx="9">
                  <c:v>Other Indirect Costs</c:v>
                </c:pt>
              </c:strCache>
            </c:strRef>
          </c:cat>
          <c:val>
            <c:numRef>
              <c:f>('Summary of Direct &amp; Indirect'!$I$16:$I$23,'Summary of Direct &amp; Indirect'!$I$25:$I$26)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21-4FCC-B0FB-C8B7B19734CB}"/>
            </c:ext>
          </c:extLst>
        </c:ser>
        <c:dLbls>
          <c:showLegendKey val="0"/>
          <c:showVal val="0"/>
          <c:showCatName val="0"/>
          <c:showSerName val="0"/>
          <c:showPercent val="0"/>
          <c:showBubbleSize val="0"/>
        </c:dLbls>
        <c:gapWidth val="150"/>
        <c:axId val="1412110256"/>
        <c:axId val="1"/>
      </c:barChart>
      <c:catAx>
        <c:axId val="1412110256"/>
        <c:scaling>
          <c:orientation val="minMax"/>
        </c:scaling>
        <c:delete val="0"/>
        <c:axPos val="b"/>
        <c:numFmt formatCode="General" sourceLinked="1"/>
        <c:majorTickMark val="out"/>
        <c:minorTickMark val="none"/>
        <c:tickLblPos val="nextTo"/>
        <c:txPr>
          <a:bodyPr rot="-228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110256"/>
        <c:crosses val="autoZero"/>
        <c:crossBetween val="between"/>
      </c:valAx>
    </c:plotArea>
    <c:legend>
      <c:legendPos val="r"/>
      <c:layout>
        <c:manualLayout>
          <c:xMode val="edge"/>
          <c:yMode val="edge"/>
          <c:x val="0.92651362867370768"/>
          <c:y val="0.5436254297209131"/>
          <c:w val="6.1454638339460077E-2"/>
          <c:h val="4.3657368107796968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Cost by Organisation'!$D$62</c:f>
              <c:strCache>
                <c:ptCount val="1"/>
                <c:pt idx="0">
                  <c:v>Year 1
£</c:v>
                </c:pt>
              </c:strCache>
            </c:strRef>
          </c:tx>
          <c:invertIfNegative val="0"/>
          <c:cat>
            <c:strRef>
              <c:f>'Summary of Cost by Organisation'!$C$63:$C$69</c:f>
              <c:strCache>
                <c:ptCount val="1"/>
                <c:pt idx="0">
                  <c:v>(Select)</c:v>
                </c:pt>
              </c:strCache>
            </c:strRef>
          </c:cat>
          <c:val>
            <c:numRef>
              <c:f>'Summary of Cost by Organisation'!$D$63:$D$69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78D-4CE7-8976-56005A510462}"/>
            </c:ext>
          </c:extLst>
        </c:ser>
        <c:ser>
          <c:idx val="1"/>
          <c:order val="1"/>
          <c:tx>
            <c:strRef>
              <c:f>'Summary of Cost by Organisation'!$E$62</c:f>
              <c:strCache>
                <c:ptCount val="1"/>
                <c:pt idx="0">
                  <c:v>Year 2
£</c:v>
                </c:pt>
              </c:strCache>
            </c:strRef>
          </c:tx>
          <c:invertIfNegative val="0"/>
          <c:cat>
            <c:strRef>
              <c:f>'Summary of Cost by Organisation'!$C$63:$C$69</c:f>
              <c:strCache>
                <c:ptCount val="1"/>
                <c:pt idx="0">
                  <c:v>(Select)</c:v>
                </c:pt>
              </c:strCache>
            </c:strRef>
          </c:cat>
          <c:val>
            <c:numRef>
              <c:f>'Summary of Cost by Organisation'!$E$63:$E$69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78D-4CE7-8976-56005A510462}"/>
            </c:ext>
          </c:extLst>
        </c:ser>
        <c:ser>
          <c:idx val="2"/>
          <c:order val="2"/>
          <c:tx>
            <c:strRef>
              <c:f>'Summary of Cost by Organisation'!$F$62</c:f>
              <c:strCache>
                <c:ptCount val="1"/>
                <c:pt idx="0">
                  <c:v>Year 3
£</c:v>
                </c:pt>
              </c:strCache>
            </c:strRef>
          </c:tx>
          <c:invertIfNegative val="0"/>
          <c:cat>
            <c:strRef>
              <c:f>'Summary of Cost by Organisation'!$C$63:$C$69</c:f>
              <c:strCache>
                <c:ptCount val="1"/>
                <c:pt idx="0">
                  <c:v>(Select)</c:v>
                </c:pt>
              </c:strCache>
            </c:strRef>
          </c:cat>
          <c:val>
            <c:numRef>
              <c:f>'Summary of Cost by Organisation'!$F$63:$F$69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78D-4CE7-8976-56005A510462}"/>
            </c:ext>
          </c:extLst>
        </c:ser>
        <c:ser>
          <c:idx val="3"/>
          <c:order val="3"/>
          <c:tx>
            <c:strRef>
              <c:f>'Summary of Cost by Organisation'!$G$62</c:f>
              <c:strCache>
                <c:ptCount val="1"/>
                <c:pt idx="0">
                  <c:v>Year 4
£</c:v>
                </c:pt>
              </c:strCache>
            </c:strRef>
          </c:tx>
          <c:invertIfNegative val="0"/>
          <c:cat>
            <c:strRef>
              <c:f>'Summary of Cost by Organisation'!$C$63:$C$69</c:f>
              <c:strCache>
                <c:ptCount val="1"/>
                <c:pt idx="0">
                  <c:v>(Select)</c:v>
                </c:pt>
              </c:strCache>
            </c:strRef>
          </c:cat>
          <c:val>
            <c:numRef>
              <c:f>'Summary of Cost by Organisation'!$G$63:$G$69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78D-4CE7-8976-56005A510462}"/>
            </c:ext>
          </c:extLst>
        </c:ser>
        <c:ser>
          <c:idx val="4"/>
          <c:order val="4"/>
          <c:tx>
            <c:strRef>
              <c:f>'Summary of Cost by Organisation'!$H$62</c:f>
              <c:strCache>
                <c:ptCount val="1"/>
                <c:pt idx="0">
                  <c:v>Year 5
£</c:v>
                </c:pt>
              </c:strCache>
            </c:strRef>
          </c:tx>
          <c:invertIfNegative val="0"/>
          <c:cat>
            <c:strRef>
              <c:f>'Summary of Cost by Organisation'!$C$63:$C$69</c:f>
              <c:strCache>
                <c:ptCount val="1"/>
                <c:pt idx="0">
                  <c:v>(Select)</c:v>
                </c:pt>
              </c:strCache>
            </c:strRef>
          </c:cat>
          <c:val>
            <c:numRef>
              <c:f>'Summary of Cost by Organisation'!$H$63:$H$69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678D-4CE7-8976-56005A510462}"/>
            </c:ext>
          </c:extLst>
        </c:ser>
        <c:dLbls>
          <c:showLegendKey val="0"/>
          <c:showVal val="0"/>
          <c:showCatName val="0"/>
          <c:showSerName val="0"/>
          <c:showPercent val="0"/>
          <c:showBubbleSize val="0"/>
        </c:dLbls>
        <c:gapWidth val="150"/>
        <c:axId val="1346439120"/>
        <c:axId val="1"/>
      </c:barChart>
      <c:catAx>
        <c:axId val="1346439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6439120"/>
        <c:crosses val="autoZero"/>
        <c:crossBetween val="between"/>
      </c:valAx>
    </c:plotArea>
    <c:legend>
      <c:legendPos val="r"/>
      <c:layout>
        <c:manualLayout>
          <c:xMode val="edge"/>
          <c:yMode val="edge"/>
          <c:x val="0.94271885431796754"/>
          <c:y val="0.25753410054512416"/>
          <c:w val="4.7572815533980628E-2"/>
          <c:h val="0.4821918029477084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 Organisation Costs Allocation </a:t>
            </a:r>
          </a:p>
        </c:rich>
      </c:tx>
      <c:overlay val="0"/>
    </c:title>
    <c:autoTitleDeleted val="0"/>
    <c:plotArea>
      <c:layout/>
      <c:pieChart>
        <c:varyColors val="1"/>
        <c:ser>
          <c:idx val="0"/>
          <c:order val="0"/>
          <c:tx>
            <c:strRef>
              <c:f>'Summary of Cost by Organisation'!$I$73</c:f>
              <c:strCache>
                <c:ptCount val="1"/>
                <c:pt idx="0">
                  <c:v>Total
£</c:v>
                </c:pt>
              </c:strCache>
            </c:strRef>
          </c:tx>
          <c:dPt>
            <c:idx val="0"/>
            <c:bubble3D val="0"/>
            <c:extLst>
              <c:ext xmlns:c16="http://schemas.microsoft.com/office/drawing/2014/chart" uri="{C3380CC4-5D6E-409C-BE32-E72D297353CC}">
                <c16:uniqueId val="{00000000-EB65-4F9F-A5C8-6DF788047240}"/>
              </c:ext>
            </c:extLst>
          </c:dPt>
          <c:dPt>
            <c:idx val="1"/>
            <c:bubble3D val="0"/>
            <c:extLst>
              <c:ext xmlns:c16="http://schemas.microsoft.com/office/drawing/2014/chart" uri="{C3380CC4-5D6E-409C-BE32-E72D297353CC}">
                <c16:uniqueId val="{00000001-EB65-4F9F-A5C8-6DF788047240}"/>
              </c:ext>
            </c:extLst>
          </c:dPt>
          <c:dPt>
            <c:idx val="2"/>
            <c:bubble3D val="0"/>
            <c:extLst>
              <c:ext xmlns:c16="http://schemas.microsoft.com/office/drawing/2014/chart" uri="{C3380CC4-5D6E-409C-BE32-E72D297353CC}">
                <c16:uniqueId val="{00000002-EB65-4F9F-A5C8-6DF788047240}"/>
              </c:ext>
            </c:extLst>
          </c:dPt>
          <c:dPt>
            <c:idx val="3"/>
            <c:bubble3D val="0"/>
            <c:extLst>
              <c:ext xmlns:c16="http://schemas.microsoft.com/office/drawing/2014/chart" uri="{C3380CC4-5D6E-409C-BE32-E72D297353CC}">
                <c16:uniqueId val="{00000003-EB65-4F9F-A5C8-6DF788047240}"/>
              </c:ext>
            </c:extLst>
          </c:dPt>
          <c:dPt>
            <c:idx val="4"/>
            <c:bubble3D val="0"/>
            <c:extLst>
              <c:ext xmlns:c16="http://schemas.microsoft.com/office/drawing/2014/chart" uri="{C3380CC4-5D6E-409C-BE32-E72D297353CC}">
                <c16:uniqueId val="{00000004-EB65-4F9F-A5C8-6DF788047240}"/>
              </c:ext>
            </c:extLst>
          </c:dPt>
          <c:dPt>
            <c:idx val="5"/>
            <c:bubble3D val="0"/>
            <c:extLst>
              <c:ext xmlns:c16="http://schemas.microsoft.com/office/drawing/2014/chart" uri="{C3380CC4-5D6E-409C-BE32-E72D297353CC}">
                <c16:uniqueId val="{00000005-EB65-4F9F-A5C8-6DF788047240}"/>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 by Organisation'!$C$74:$C$80</c:f>
              <c:strCache>
                <c:ptCount val="1"/>
                <c:pt idx="0">
                  <c:v>(Select)</c:v>
                </c:pt>
              </c:strCache>
            </c:strRef>
          </c:cat>
          <c:val>
            <c:numRef>
              <c:f>'Summary of Cost by Organisation'!$I$74:$I$80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EB65-4F9F-A5C8-6DF78804724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97190014038942807"/>
          <c:y val="0.34340721298726551"/>
          <c:w val="1.9379844961240345E-2"/>
          <c:h val="0.4175830336022811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Theme Costs
£</a:t>
            </a:r>
          </a:p>
        </c:rich>
      </c:tx>
      <c:overlay val="0"/>
    </c:title>
    <c:autoTitleDeleted val="0"/>
    <c:plotArea>
      <c:layout/>
      <c:barChart>
        <c:barDir val="bar"/>
        <c:grouping val="clustered"/>
        <c:varyColors val="0"/>
        <c:ser>
          <c:idx val="0"/>
          <c:order val="0"/>
          <c:tx>
            <c:strRef>
              <c:f>'Summary of Costs by Theme'!$I$14</c:f>
              <c:strCache>
                <c:ptCount val="1"/>
                <c:pt idx="0">
                  <c:v>Total
£</c:v>
                </c:pt>
              </c:strCache>
            </c:strRef>
          </c:tx>
          <c:invertIfNegative val="0"/>
          <c:cat>
            <c:strRef>
              <c:f>'Summary of Costs by Theme'!$C$15:$C$34</c:f>
              <c:strCache>
                <c:ptCount val="20"/>
                <c:pt idx="0">
                  <c:v>CORE</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strCache>
            </c:strRef>
          </c:cat>
          <c:val>
            <c:numRef>
              <c:f>'Summary of Costs by Theme'!$I$15:$I$34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681-427E-952A-7C26C2E56D7A}"/>
            </c:ext>
          </c:extLst>
        </c:ser>
        <c:dLbls>
          <c:showLegendKey val="0"/>
          <c:showVal val="0"/>
          <c:showCatName val="0"/>
          <c:showSerName val="0"/>
          <c:showPercent val="0"/>
          <c:showBubbleSize val="0"/>
        </c:dLbls>
        <c:gapWidth val="150"/>
        <c:axId val="1412094448"/>
        <c:axId val="1"/>
      </c:barChart>
      <c:catAx>
        <c:axId val="141209444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
        <c:auto val="1"/>
        <c:lblAlgn val="ctr"/>
        <c:lblOffset val="100"/>
        <c:noMultiLvlLbl val="0"/>
      </c:catAx>
      <c:valAx>
        <c:axId val="1"/>
        <c:scaling>
          <c:orientation val="minMax"/>
        </c:scaling>
        <c:delete val="0"/>
        <c:axPos val="t"/>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094448"/>
        <c:crosses val="autoZero"/>
        <c:crossBetween val="between"/>
        <c:dispUnits>
          <c:builtInUnit val="thousands"/>
          <c:dispUnitsLbl>
            <c:txPr>
              <a:bodyPr rot="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93909866017052379"/>
          <c:y val="0.5276967930029155"/>
          <c:w val="5.2375152253349544E-2"/>
          <c:h val="5.2478134110787167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Theme Costs
%</a:t>
            </a:r>
          </a:p>
        </c:rich>
      </c:tx>
      <c:overlay val="0"/>
    </c:title>
    <c:autoTitleDeleted val="0"/>
    <c:plotArea>
      <c:layout/>
      <c:pieChart>
        <c:varyColors val="1"/>
        <c:ser>
          <c:idx val="0"/>
          <c:order val="0"/>
          <c:tx>
            <c:strRef>
              <c:f>'Summary of Costs by Theme'!$I$38</c:f>
              <c:strCache>
                <c:ptCount val="1"/>
                <c:pt idx="0">
                  <c:v>Total
£</c:v>
                </c:pt>
              </c:strCache>
            </c:strRef>
          </c:tx>
          <c:dPt>
            <c:idx val="0"/>
            <c:bubble3D val="0"/>
            <c:extLst>
              <c:ext xmlns:c16="http://schemas.microsoft.com/office/drawing/2014/chart" uri="{C3380CC4-5D6E-409C-BE32-E72D297353CC}">
                <c16:uniqueId val="{00000000-E34A-4945-8EC7-36656F14B3E1}"/>
              </c:ext>
            </c:extLst>
          </c:dPt>
          <c:dPt>
            <c:idx val="1"/>
            <c:bubble3D val="0"/>
            <c:extLst>
              <c:ext xmlns:c16="http://schemas.microsoft.com/office/drawing/2014/chart" uri="{C3380CC4-5D6E-409C-BE32-E72D297353CC}">
                <c16:uniqueId val="{00000001-E34A-4945-8EC7-36656F14B3E1}"/>
              </c:ext>
            </c:extLst>
          </c:dPt>
          <c:dPt>
            <c:idx val="2"/>
            <c:bubble3D val="0"/>
            <c:extLst>
              <c:ext xmlns:c16="http://schemas.microsoft.com/office/drawing/2014/chart" uri="{C3380CC4-5D6E-409C-BE32-E72D297353CC}">
                <c16:uniqueId val="{00000002-E34A-4945-8EC7-36656F14B3E1}"/>
              </c:ext>
            </c:extLst>
          </c:dPt>
          <c:dPt>
            <c:idx val="3"/>
            <c:bubble3D val="0"/>
            <c:extLst>
              <c:ext xmlns:c16="http://schemas.microsoft.com/office/drawing/2014/chart" uri="{C3380CC4-5D6E-409C-BE32-E72D297353CC}">
                <c16:uniqueId val="{00000003-E34A-4945-8EC7-36656F14B3E1}"/>
              </c:ext>
            </c:extLst>
          </c:dPt>
          <c:dPt>
            <c:idx val="4"/>
            <c:bubble3D val="0"/>
            <c:extLst>
              <c:ext xmlns:c16="http://schemas.microsoft.com/office/drawing/2014/chart" uri="{C3380CC4-5D6E-409C-BE32-E72D297353CC}">
                <c16:uniqueId val="{00000004-E34A-4945-8EC7-36656F14B3E1}"/>
              </c:ext>
            </c:extLst>
          </c:dPt>
          <c:dPt>
            <c:idx val="5"/>
            <c:bubble3D val="0"/>
            <c:extLst>
              <c:ext xmlns:c16="http://schemas.microsoft.com/office/drawing/2014/chart" uri="{C3380CC4-5D6E-409C-BE32-E72D297353CC}">
                <c16:uniqueId val="{00000005-E34A-4945-8EC7-36656F14B3E1}"/>
              </c:ext>
            </c:extLst>
          </c:dPt>
          <c:dPt>
            <c:idx val="6"/>
            <c:bubble3D val="0"/>
            <c:extLst>
              <c:ext xmlns:c16="http://schemas.microsoft.com/office/drawing/2014/chart" uri="{C3380CC4-5D6E-409C-BE32-E72D297353CC}">
                <c16:uniqueId val="{00000006-E34A-4945-8EC7-36656F14B3E1}"/>
              </c:ext>
            </c:extLst>
          </c:dPt>
          <c:dPt>
            <c:idx val="7"/>
            <c:bubble3D val="0"/>
            <c:extLst>
              <c:ext xmlns:c16="http://schemas.microsoft.com/office/drawing/2014/chart" uri="{C3380CC4-5D6E-409C-BE32-E72D297353CC}">
                <c16:uniqueId val="{00000007-E34A-4945-8EC7-36656F14B3E1}"/>
              </c:ext>
            </c:extLst>
          </c:dPt>
          <c:dPt>
            <c:idx val="8"/>
            <c:bubble3D val="0"/>
            <c:extLst>
              <c:ext xmlns:c16="http://schemas.microsoft.com/office/drawing/2014/chart" uri="{C3380CC4-5D6E-409C-BE32-E72D297353CC}">
                <c16:uniqueId val="{00000008-E34A-4945-8EC7-36656F14B3E1}"/>
              </c:ext>
            </c:extLst>
          </c:dPt>
          <c:dPt>
            <c:idx val="9"/>
            <c:bubble3D val="0"/>
            <c:extLst>
              <c:ext xmlns:c16="http://schemas.microsoft.com/office/drawing/2014/chart" uri="{C3380CC4-5D6E-409C-BE32-E72D297353CC}">
                <c16:uniqueId val="{00000009-E34A-4945-8EC7-36656F14B3E1}"/>
              </c:ext>
            </c:extLst>
          </c:dPt>
          <c:dPt>
            <c:idx val="10"/>
            <c:bubble3D val="0"/>
            <c:extLst>
              <c:ext xmlns:c16="http://schemas.microsoft.com/office/drawing/2014/chart" uri="{C3380CC4-5D6E-409C-BE32-E72D297353CC}">
                <c16:uniqueId val="{0000000A-E34A-4945-8EC7-36656F14B3E1}"/>
              </c:ext>
            </c:extLst>
          </c:dPt>
          <c:dPt>
            <c:idx val="11"/>
            <c:bubble3D val="0"/>
            <c:extLst>
              <c:ext xmlns:c16="http://schemas.microsoft.com/office/drawing/2014/chart" uri="{C3380CC4-5D6E-409C-BE32-E72D297353CC}">
                <c16:uniqueId val="{0000000B-E34A-4945-8EC7-36656F14B3E1}"/>
              </c:ext>
            </c:extLst>
          </c:dPt>
          <c:dPt>
            <c:idx val="12"/>
            <c:bubble3D val="0"/>
            <c:extLst>
              <c:ext xmlns:c16="http://schemas.microsoft.com/office/drawing/2014/chart" uri="{C3380CC4-5D6E-409C-BE32-E72D297353CC}">
                <c16:uniqueId val="{0000000C-E34A-4945-8EC7-36656F14B3E1}"/>
              </c:ext>
            </c:extLst>
          </c:dPt>
          <c:dPt>
            <c:idx val="13"/>
            <c:bubble3D val="0"/>
            <c:extLst>
              <c:ext xmlns:c16="http://schemas.microsoft.com/office/drawing/2014/chart" uri="{C3380CC4-5D6E-409C-BE32-E72D297353CC}">
                <c16:uniqueId val="{0000000D-E34A-4945-8EC7-36656F14B3E1}"/>
              </c:ext>
            </c:extLst>
          </c:dPt>
          <c:dPt>
            <c:idx val="14"/>
            <c:bubble3D val="0"/>
            <c:extLst>
              <c:ext xmlns:c16="http://schemas.microsoft.com/office/drawing/2014/chart" uri="{C3380CC4-5D6E-409C-BE32-E72D297353CC}">
                <c16:uniqueId val="{0000000E-E34A-4945-8EC7-36656F14B3E1}"/>
              </c:ext>
            </c:extLst>
          </c:dPt>
          <c:dPt>
            <c:idx val="15"/>
            <c:bubble3D val="0"/>
            <c:extLst>
              <c:ext xmlns:c16="http://schemas.microsoft.com/office/drawing/2014/chart" uri="{C3380CC4-5D6E-409C-BE32-E72D297353CC}">
                <c16:uniqueId val="{0000000F-E34A-4945-8EC7-36656F14B3E1}"/>
              </c:ext>
            </c:extLst>
          </c:dPt>
          <c:dPt>
            <c:idx val="16"/>
            <c:bubble3D val="0"/>
            <c:extLst>
              <c:ext xmlns:c16="http://schemas.microsoft.com/office/drawing/2014/chart" uri="{C3380CC4-5D6E-409C-BE32-E72D297353CC}">
                <c16:uniqueId val="{00000010-E34A-4945-8EC7-36656F14B3E1}"/>
              </c:ext>
            </c:extLst>
          </c:dPt>
          <c:dPt>
            <c:idx val="17"/>
            <c:bubble3D val="0"/>
            <c:extLst>
              <c:ext xmlns:c16="http://schemas.microsoft.com/office/drawing/2014/chart" uri="{C3380CC4-5D6E-409C-BE32-E72D297353CC}">
                <c16:uniqueId val="{00000011-E34A-4945-8EC7-36656F14B3E1}"/>
              </c:ext>
            </c:extLst>
          </c:dPt>
          <c:dPt>
            <c:idx val="18"/>
            <c:bubble3D val="0"/>
            <c:extLst>
              <c:ext xmlns:c16="http://schemas.microsoft.com/office/drawing/2014/chart" uri="{C3380CC4-5D6E-409C-BE32-E72D297353CC}">
                <c16:uniqueId val="{00000012-E34A-4945-8EC7-36656F14B3E1}"/>
              </c:ext>
            </c:extLst>
          </c:dPt>
          <c:dPt>
            <c:idx val="19"/>
            <c:bubble3D val="0"/>
            <c:extLst>
              <c:ext xmlns:c16="http://schemas.microsoft.com/office/drawing/2014/chart" uri="{C3380CC4-5D6E-409C-BE32-E72D297353CC}">
                <c16:uniqueId val="{00000013-E34A-4945-8EC7-36656F14B3E1}"/>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Costs by Theme'!$C$39:$C$58</c:f>
              <c:strCache>
                <c:ptCount val="20"/>
                <c:pt idx="0">
                  <c:v>CORE</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strCache>
            </c:strRef>
          </c:cat>
          <c:val>
            <c:numRef>
              <c:f>'Summary of Costs by Theme'!$I$39:$I$58</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4-E34A-4945-8EC7-36656F14B3E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93220389824153338"/>
          <c:y val="0.27284118271198576"/>
          <c:w val="5.4479418886198561E-2"/>
          <c:h val="0.5406762389995368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Total Requested Funds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a:t>
            </a:r>
          </a:p>
        </c:rich>
      </c:tx>
      <c:overlay val="0"/>
      <c:spPr>
        <a:noFill/>
        <a:ln w="25400">
          <a:noFill/>
        </a:ln>
      </c:sp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FAE1-4839-8728-51962ECF06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FAE1-4839-8728-51962ECF062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FAE1-4839-8728-51962ECF06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FAE1-4839-8728-51962ECF062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FAE1-4839-8728-51962ECF062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FAE1-4839-8728-51962ECF062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FAE1-4839-8728-51962ECF062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FAE1-4839-8728-51962ECF062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8-FAE1-4839-8728-51962ECF062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FAE1-4839-8728-51962ECF0629}"/>
              </c:ext>
            </c:extLst>
          </c:dPt>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of Direct &amp; Indirect'!$C$33:$C$40,'Summary of Direct &amp; Indirect'!$C$42:$C$43)</c:f>
              <c:strCache>
                <c:ptCount val="10"/>
                <c:pt idx="0">
                  <c:v>Staff Costs</c:v>
                </c:pt>
                <c:pt idx="1">
                  <c:v>Travel, Subsistence &amp; Conference</c:v>
                </c:pt>
                <c:pt idx="2">
                  <c:v>Equipment</c:v>
                </c:pt>
                <c:pt idx="3">
                  <c:v>Consumables</c:v>
                </c:pt>
                <c:pt idx="4">
                  <c:v>PPIEP</c:v>
                </c:pt>
                <c:pt idx="5">
                  <c:v>Dissemination</c:v>
                </c:pt>
                <c:pt idx="6">
                  <c:v>Project Funds</c:v>
                </c:pt>
                <c:pt idx="7">
                  <c:v>Other Direct Cost</c:v>
                </c:pt>
                <c:pt idx="8">
                  <c:v>Estate Costs </c:v>
                </c:pt>
                <c:pt idx="9">
                  <c:v>Other Indirect Costs</c:v>
                </c:pt>
              </c:strCache>
            </c:strRef>
          </c:cat>
          <c:val>
            <c:numRef>
              <c:f>('Summary of Direct &amp; Indirect'!$I$33:$I$40,'Summary of Direct &amp; Indirect'!$I$42:$I$43)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FAE1-4839-8728-51962ECF0629}"/>
            </c:ext>
          </c:extLst>
        </c:ser>
        <c:dLbls>
          <c:showLegendKey val="0"/>
          <c:showVal val="0"/>
          <c:showCatName val="0"/>
          <c:showSerName val="0"/>
          <c:showPercent val="0"/>
          <c:showBubbleSize val="0"/>
          <c:showLeaderLines val="1"/>
        </c:dLbls>
        <c:firstSliceAng val="0"/>
      </c:pieChart>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Sum of Year 1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1</c:v>
              </c:pt>
              <c:pt idx="2">
                <c:v>0</c:v>
              </c:pt>
              <c:pt idx="3">
                <c:v>1.1000000000000001</c:v>
              </c:pt>
              <c:pt idx="4">
                <c:v>0.5</c:v>
              </c:pt>
              <c:pt idx="5">
                <c:v>0.5</c:v>
              </c:pt>
              <c:pt idx="6">
                <c:v>0.25</c:v>
              </c:pt>
              <c:pt idx="7">
                <c:v>0.5</c:v>
              </c:pt>
              <c:pt idx="8">
                <c:v>0.4</c:v>
              </c:pt>
              <c:pt idx="9">
                <c:v>0</c:v>
              </c:pt>
              <c:pt idx="10">
                <c:v>0.51</c:v>
              </c:pt>
              <c:pt idx="11">
                <c:v>0.25</c:v>
              </c:pt>
              <c:pt idx="12">
                <c:v>0.5</c:v>
              </c:pt>
              <c:pt idx="13">
                <c:v>0.25</c:v>
              </c:pt>
              <c:pt idx="14">
                <c:v>0.15</c:v>
              </c:pt>
              <c:pt idx="15">
                <c:v>0.15</c:v>
              </c:pt>
              <c:pt idx="16">
                <c:v>0.25</c:v>
              </c:pt>
              <c:pt idx="17">
                <c:v>0.2</c:v>
              </c:pt>
              <c:pt idx="18">
                <c:v>0.2</c:v>
              </c:pt>
              <c:pt idx="19">
                <c:v>0.2</c:v>
              </c:pt>
              <c:pt idx="20">
                <c:v>0.2</c:v>
              </c:pt>
              <c:pt idx="21">
                <c:v>0.06</c:v>
              </c:pt>
            </c:numLit>
          </c:val>
          <c:extLst>
            <c:ext xmlns:c16="http://schemas.microsoft.com/office/drawing/2014/chart" uri="{C3380CC4-5D6E-409C-BE32-E72D297353CC}">
              <c16:uniqueId val="{00000000-2C59-49FB-B12A-E1ECB73A8D38}"/>
            </c:ext>
          </c:extLst>
        </c:ser>
        <c:ser>
          <c:idx val="1"/>
          <c:order val="1"/>
          <c:tx>
            <c:v>Sum of Year 2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0.19</c:v>
              </c:pt>
              <c:pt idx="21">
                <c:v>0.06</c:v>
              </c:pt>
            </c:numLit>
          </c:val>
          <c:extLst>
            <c:ext xmlns:c16="http://schemas.microsoft.com/office/drawing/2014/chart" uri="{C3380CC4-5D6E-409C-BE32-E72D297353CC}">
              <c16:uniqueId val="{00000001-2C59-49FB-B12A-E1ECB73A8D38}"/>
            </c:ext>
          </c:extLst>
        </c:ser>
        <c:ser>
          <c:idx val="2"/>
          <c:order val="2"/>
          <c:tx>
            <c:v>Sum of Year 3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2-2C59-49FB-B12A-E1ECB73A8D38}"/>
            </c:ext>
          </c:extLst>
        </c:ser>
        <c:ser>
          <c:idx val="3"/>
          <c:order val="3"/>
          <c:tx>
            <c:v>Sum of Year 4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1</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3-2C59-49FB-B12A-E1ECB73A8D38}"/>
            </c:ext>
          </c:extLst>
        </c:ser>
        <c:ser>
          <c:idx val="4"/>
          <c:order val="4"/>
          <c:tx>
            <c:v>Sum of Year 5
Weight FTE %</c:v>
          </c:tx>
          <c:invertIfNegative val="0"/>
          <c:cat>
            <c:strLit>
              <c:ptCount val="22"/>
              <c:pt idx="0">
                <c:v>Local Research Nurse</c:v>
              </c:pt>
              <c:pt idx="1">
                <c:v>Post Grad </c:v>
              </c:pt>
              <c:pt idx="2">
                <c:v>Research psychiatrist</c:v>
              </c:pt>
              <c:pt idx="3">
                <c:v>Local Pharmacist</c:v>
              </c:pt>
              <c:pt idx="4">
                <c:v>Statistician</c:v>
              </c:pt>
              <c:pt idx="5">
                <c:v>Psychology Assistant</c:v>
              </c:pt>
              <c:pt idx="6">
                <c:v>Health Economist</c:v>
              </c:pt>
              <c:pt idx="7">
                <c:v>Post Doc</c:v>
              </c:pt>
              <c:pt idx="8">
                <c:v>Centre Manager</c:v>
              </c:pt>
              <c:pt idx="9">
                <c:v>Administrator</c:v>
              </c:pt>
              <c:pt idx="10">
                <c:v>Consultant </c:v>
              </c:pt>
              <c:pt idx="11">
                <c:v>Database Programmer</c:v>
              </c:pt>
              <c:pt idx="12">
                <c:v>Tials Manager</c:v>
              </c:pt>
              <c:pt idx="13">
                <c:v>QA Manager</c:v>
              </c:pt>
              <c:pt idx="14">
                <c:v>Lab manger</c:v>
              </c:pt>
              <c:pt idx="15">
                <c:v>Lab Technican</c:v>
              </c:pt>
              <c:pt idx="16">
                <c:v>Lead Clinical Research Practitioner </c:v>
              </c:pt>
              <c:pt idx="17">
                <c:v>Finance/Accounts</c:v>
              </c:pt>
              <c:pt idx="18">
                <c:v>Communications</c:v>
              </c:pt>
              <c:pt idx="19">
                <c:v>Theme Lead</c:v>
              </c:pt>
              <c:pt idx="20">
                <c:v>Goverenance Support</c:v>
              </c:pt>
              <c:pt idx="21">
                <c:v>Director</c:v>
              </c:pt>
            </c:strLit>
          </c:cat>
          <c:val>
            <c:numLit>
              <c:formatCode>General</c:formatCode>
              <c:ptCount val="22"/>
              <c:pt idx="0">
                <c:v>2.25</c:v>
              </c:pt>
              <c:pt idx="1">
                <c:v>2</c:v>
              </c:pt>
              <c:pt idx="2">
                <c:v>1.5</c:v>
              </c:pt>
              <c:pt idx="3">
                <c:v>1.1000000000000001</c:v>
              </c:pt>
              <c:pt idx="4">
                <c:v>1</c:v>
              </c:pt>
              <c:pt idx="5">
                <c:v>1</c:v>
              </c:pt>
              <c:pt idx="6">
                <c:v>0.91666666666666596</c:v>
              </c:pt>
              <c:pt idx="7">
                <c:v>1</c:v>
              </c:pt>
              <c:pt idx="8">
                <c:v>0.6</c:v>
              </c:pt>
              <c:pt idx="9">
                <c:v>0.6</c:v>
              </c:pt>
              <c:pt idx="10">
                <c:v>0.51</c:v>
              </c:pt>
              <c:pt idx="11">
                <c:v>0.5</c:v>
              </c:pt>
              <c:pt idx="12">
                <c:v>0.5</c:v>
              </c:pt>
              <c:pt idx="13">
                <c:v>0.5</c:v>
              </c:pt>
              <c:pt idx="14">
                <c:v>0.3</c:v>
              </c:pt>
              <c:pt idx="15">
                <c:v>0.3</c:v>
              </c:pt>
              <c:pt idx="16">
                <c:v>0.25</c:v>
              </c:pt>
              <c:pt idx="17">
                <c:v>0.2</c:v>
              </c:pt>
              <c:pt idx="18">
                <c:v>0.2</c:v>
              </c:pt>
              <c:pt idx="19">
                <c:v>0.2</c:v>
              </c:pt>
              <c:pt idx="20">
                <c:v>0.38</c:v>
              </c:pt>
              <c:pt idx="21">
                <c:v>0</c:v>
              </c:pt>
            </c:numLit>
          </c:val>
          <c:extLst>
            <c:ext xmlns:c16="http://schemas.microsoft.com/office/drawing/2014/chart" uri="{C3380CC4-5D6E-409C-BE32-E72D297353CC}">
              <c16:uniqueId val="{00000004-2C59-49FB-B12A-E1ECB73A8D38}"/>
            </c:ext>
          </c:extLst>
        </c:ser>
        <c:dLbls>
          <c:showLegendKey val="0"/>
          <c:showVal val="0"/>
          <c:showCatName val="0"/>
          <c:showSerName val="0"/>
          <c:showPercent val="0"/>
          <c:showBubbleSize val="0"/>
        </c:dLbls>
        <c:gapWidth val="150"/>
        <c:axId val="1412100272"/>
        <c:axId val="1"/>
      </c:barChart>
      <c:catAx>
        <c:axId val="14121002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100272"/>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v>Total</c:v>
          </c:tx>
          <c:dPt>
            <c:idx val="0"/>
            <c:bubble3D val="0"/>
            <c:extLst>
              <c:ext xmlns:c16="http://schemas.microsoft.com/office/drawing/2014/chart" uri="{C3380CC4-5D6E-409C-BE32-E72D297353CC}">
                <c16:uniqueId val="{00000000-A951-4608-99F7-C174806305E3}"/>
              </c:ext>
            </c:extLst>
          </c:dPt>
          <c:dPt>
            <c:idx val="1"/>
            <c:bubble3D val="0"/>
            <c:extLst>
              <c:ext xmlns:c16="http://schemas.microsoft.com/office/drawing/2014/chart" uri="{C3380CC4-5D6E-409C-BE32-E72D297353CC}">
                <c16:uniqueId val="{00000001-A951-4608-99F7-C174806305E3}"/>
              </c:ext>
            </c:extLst>
          </c:dPt>
          <c:dPt>
            <c:idx val="2"/>
            <c:bubble3D val="0"/>
            <c:extLst>
              <c:ext xmlns:c16="http://schemas.microsoft.com/office/drawing/2014/chart" uri="{C3380CC4-5D6E-409C-BE32-E72D297353CC}">
                <c16:uniqueId val="{00000002-A951-4608-99F7-C174806305E3}"/>
              </c:ext>
            </c:extLst>
          </c:dPt>
          <c:dPt>
            <c:idx val="3"/>
            <c:bubble3D val="0"/>
            <c:extLst>
              <c:ext xmlns:c16="http://schemas.microsoft.com/office/drawing/2014/chart" uri="{C3380CC4-5D6E-409C-BE32-E72D297353CC}">
                <c16:uniqueId val="{00000003-A951-4608-99F7-C174806305E3}"/>
              </c:ext>
            </c:extLst>
          </c:dPt>
          <c:dPt>
            <c:idx val="4"/>
            <c:bubble3D val="0"/>
            <c:extLst>
              <c:ext xmlns:c16="http://schemas.microsoft.com/office/drawing/2014/chart" uri="{C3380CC4-5D6E-409C-BE32-E72D297353CC}">
                <c16:uniqueId val="{00000004-A951-4608-99F7-C174806305E3}"/>
              </c:ext>
            </c:extLst>
          </c:dPt>
          <c:dPt>
            <c:idx val="5"/>
            <c:bubble3D val="0"/>
            <c:extLst>
              <c:ext xmlns:c16="http://schemas.microsoft.com/office/drawing/2014/chart" uri="{C3380CC4-5D6E-409C-BE32-E72D297353CC}">
                <c16:uniqueId val="{00000005-A951-4608-99F7-C174806305E3}"/>
              </c:ext>
            </c:extLst>
          </c:dPt>
          <c:dPt>
            <c:idx val="6"/>
            <c:bubble3D val="0"/>
            <c:extLst>
              <c:ext xmlns:c16="http://schemas.microsoft.com/office/drawing/2014/chart" uri="{C3380CC4-5D6E-409C-BE32-E72D297353CC}">
                <c16:uniqueId val="{00000006-A951-4608-99F7-C174806305E3}"/>
              </c:ext>
            </c:extLst>
          </c:dPt>
          <c:dPt>
            <c:idx val="7"/>
            <c:bubble3D val="0"/>
            <c:extLst>
              <c:ext xmlns:c16="http://schemas.microsoft.com/office/drawing/2014/chart" uri="{C3380CC4-5D6E-409C-BE32-E72D297353CC}">
                <c16:uniqueId val="{00000007-A951-4608-99F7-C174806305E3}"/>
              </c:ext>
            </c:extLst>
          </c:dPt>
          <c:dPt>
            <c:idx val="8"/>
            <c:bubble3D val="0"/>
            <c:extLst>
              <c:ext xmlns:c16="http://schemas.microsoft.com/office/drawing/2014/chart" uri="{C3380CC4-5D6E-409C-BE32-E72D297353CC}">
                <c16:uniqueId val="{00000008-A951-4608-99F7-C174806305E3}"/>
              </c:ext>
            </c:extLst>
          </c:dPt>
          <c:dPt>
            <c:idx val="9"/>
            <c:bubble3D val="0"/>
            <c:extLst>
              <c:ext xmlns:c16="http://schemas.microsoft.com/office/drawing/2014/chart" uri="{C3380CC4-5D6E-409C-BE32-E72D297353CC}">
                <c16:uniqueId val="{00000009-A951-4608-99F7-C174806305E3}"/>
              </c:ext>
            </c:extLst>
          </c:dPt>
          <c:dPt>
            <c:idx val="10"/>
            <c:bubble3D val="0"/>
            <c:extLst>
              <c:ext xmlns:c16="http://schemas.microsoft.com/office/drawing/2014/chart" uri="{C3380CC4-5D6E-409C-BE32-E72D297353CC}">
                <c16:uniqueId val="{0000000A-A951-4608-99F7-C174806305E3}"/>
              </c:ext>
            </c:extLst>
          </c:dPt>
          <c:dPt>
            <c:idx val="11"/>
            <c:bubble3D val="0"/>
            <c:extLst>
              <c:ext xmlns:c16="http://schemas.microsoft.com/office/drawing/2014/chart" uri="{C3380CC4-5D6E-409C-BE32-E72D297353CC}">
                <c16:uniqueId val="{0000000B-A951-4608-99F7-C174806305E3}"/>
              </c:ext>
            </c:extLst>
          </c:dPt>
          <c:dPt>
            <c:idx val="12"/>
            <c:bubble3D val="0"/>
            <c:extLst>
              <c:ext xmlns:c16="http://schemas.microsoft.com/office/drawing/2014/chart" uri="{C3380CC4-5D6E-409C-BE32-E72D297353CC}">
                <c16:uniqueId val="{0000000C-A951-4608-99F7-C174806305E3}"/>
              </c:ext>
            </c:extLst>
          </c:dPt>
          <c:dPt>
            <c:idx val="13"/>
            <c:bubble3D val="0"/>
            <c:extLst>
              <c:ext xmlns:c16="http://schemas.microsoft.com/office/drawing/2014/chart" uri="{C3380CC4-5D6E-409C-BE32-E72D297353CC}">
                <c16:uniqueId val="{0000000D-A951-4608-99F7-C174806305E3}"/>
              </c:ext>
            </c:extLst>
          </c:dPt>
          <c:dPt>
            <c:idx val="14"/>
            <c:bubble3D val="0"/>
            <c:extLst>
              <c:ext xmlns:c16="http://schemas.microsoft.com/office/drawing/2014/chart" uri="{C3380CC4-5D6E-409C-BE32-E72D297353CC}">
                <c16:uniqueId val="{0000000E-A951-4608-99F7-C174806305E3}"/>
              </c:ext>
            </c:extLst>
          </c:dPt>
          <c:dPt>
            <c:idx val="15"/>
            <c:bubble3D val="0"/>
            <c:extLst>
              <c:ext xmlns:c16="http://schemas.microsoft.com/office/drawing/2014/chart" uri="{C3380CC4-5D6E-409C-BE32-E72D297353CC}">
                <c16:uniqueId val="{0000000F-A951-4608-99F7-C174806305E3}"/>
              </c:ext>
            </c:extLst>
          </c:dPt>
          <c:dPt>
            <c:idx val="16"/>
            <c:bubble3D val="0"/>
            <c:extLst>
              <c:ext xmlns:c16="http://schemas.microsoft.com/office/drawing/2014/chart" uri="{C3380CC4-5D6E-409C-BE32-E72D297353CC}">
                <c16:uniqueId val="{00000010-A951-4608-99F7-C174806305E3}"/>
              </c:ext>
            </c:extLst>
          </c:dPt>
          <c:dPt>
            <c:idx val="17"/>
            <c:bubble3D val="0"/>
            <c:extLst>
              <c:ext xmlns:c16="http://schemas.microsoft.com/office/drawing/2014/chart" uri="{C3380CC4-5D6E-409C-BE32-E72D297353CC}">
                <c16:uniqueId val="{00000011-A951-4608-99F7-C174806305E3}"/>
              </c:ext>
            </c:extLst>
          </c:dPt>
          <c:dPt>
            <c:idx val="18"/>
            <c:bubble3D val="0"/>
            <c:extLst>
              <c:ext xmlns:c16="http://schemas.microsoft.com/office/drawing/2014/chart" uri="{C3380CC4-5D6E-409C-BE32-E72D297353CC}">
                <c16:uniqueId val="{00000012-A951-4608-99F7-C174806305E3}"/>
              </c:ext>
            </c:extLst>
          </c:dPt>
          <c:dPt>
            <c:idx val="19"/>
            <c:bubble3D val="0"/>
            <c:extLst>
              <c:ext xmlns:c16="http://schemas.microsoft.com/office/drawing/2014/chart" uri="{C3380CC4-5D6E-409C-BE32-E72D297353CC}">
                <c16:uniqueId val="{00000013-A951-4608-99F7-C174806305E3}"/>
              </c:ext>
            </c:extLst>
          </c:dPt>
          <c:dPt>
            <c:idx val="20"/>
            <c:bubble3D val="0"/>
            <c:extLst>
              <c:ext xmlns:c16="http://schemas.microsoft.com/office/drawing/2014/chart" uri="{C3380CC4-5D6E-409C-BE32-E72D297353CC}">
                <c16:uniqueId val="{00000014-A951-4608-99F7-C174806305E3}"/>
              </c:ext>
            </c:extLst>
          </c:dPt>
          <c:dPt>
            <c:idx val="21"/>
            <c:bubble3D val="0"/>
            <c:extLst>
              <c:ext xmlns:c16="http://schemas.microsoft.com/office/drawing/2014/chart" uri="{C3380CC4-5D6E-409C-BE32-E72D297353CC}">
                <c16:uniqueId val="{00000015-A951-4608-99F7-C174806305E3}"/>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22"/>
              <c:pt idx="0">
                <c:v>Local Research Nurse</c:v>
              </c:pt>
              <c:pt idx="1">
                <c:v>Post Grad </c:v>
              </c:pt>
              <c:pt idx="2">
                <c:v>Research psychiatrist</c:v>
              </c:pt>
              <c:pt idx="3">
                <c:v>Local Pharmacist</c:v>
              </c:pt>
              <c:pt idx="4">
                <c:v>Statistician</c:v>
              </c:pt>
              <c:pt idx="5">
                <c:v>Psychology Assistant</c:v>
              </c:pt>
              <c:pt idx="6">
                <c:v>Post Doc</c:v>
              </c:pt>
              <c:pt idx="7">
                <c:v>Health Economist</c:v>
              </c:pt>
              <c:pt idx="8">
                <c:v>Centre Manager</c:v>
              </c:pt>
              <c:pt idx="9">
                <c:v>Consultant </c:v>
              </c:pt>
              <c:pt idx="10">
                <c:v>Tials Manager</c:v>
              </c:pt>
              <c:pt idx="11">
                <c:v>Administrator</c:v>
              </c:pt>
              <c:pt idx="12">
                <c:v>Database Programmer</c:v>
              </c:pt>
              <c:pt idx="13">
                <c:v>QA Manager</c:v>
              </c:pt>
              <c:pt idx="14">
                <c:v>Goverenance Support</c:v>
              </c:pt>
              <c:pt idx="15">
                <c:v>Lab manger</c:v>
              </c:pt>
              <c:pt idx="16">
                <c:v>Lab Technican</c:v>
              </c:pt>
              <c:pt idx="17">
                <c:v>Lead Clinical Research Practitioner </c:v>
              </c:pt>
              <c:pt idx="18">
                <c:v>Communications</c:v>
              </c:pt>
              <c:pt idx="19">
                <c:v>Finance/Accounts</c:v>
              </c:pt>
              <c:pt idx="20">
                <c:v>Theme Lead</c:v>
              </c:pt>
              <c:pt idx="21">
                <c:v>Director</c:v>
              </c:pt>
            </c:strLit>
          </c:cat>
          <c:val>
            <c:numLit>
              <c:formatCode>General</c:formatCode>
              <c:ptCount val="22"/>
              <c:pt idx="0">
                <c:v>0.15460375629867101</c:v>
              </c:pt>
              <c:pt idx="1">
                <c:v>0.12368300503893701</c:v>
              </c:pt>
              <c:pt idx="2">
                <c:v>8.2455336692624795E-2</c:v>
              </c:pt>
              <c:pt idx="3">
                <c:v>7.5584058634905998E-2</c:v>
              </c:pt>
              <c:pt idx="4">
                <c:v>6.18415025194686E-2</c:v>
              </c:pt>
              <c:pt idx="5">
                <c:v>6.18415025194686E-2</c:v>
              </c:pt>
              <c:pt idx="6">
                <c:v>6.18415025194686E-2</c:v>
              </c:pt>
              <c:pt idx="7">
                <c:v>5.7260650480989397E-2</c:v>
              </c:pt>
              <c:pt idx="8">
                <c:v>3.8479157123224902E-2</c:v>
              </c:pt>
              <c:pt idx="9">
                <c:v>3.5043518094365497E-2</c:v>
              </c:pt>
              <c:pt idx="10">
                <c:v>3.4356390288593601E-2</c:v>
              </c:pt>
              <c:pt idx="11">
                <c:v>3.2982134677049899E-2</c:v>
              </c:pt>
              <c:pt idx="12">
                <c:v>3.09207512597343E-2</c:v>
              </c:pt>
              <c:pt idx="13">
                <c:v>3.09207512597343E-2</c:v>
              </c:pt>
              <c:pt idx="14">
                <c:v>2.10261108566193E-2</c:v>
              </c:pt>
              <c:pt idx="15">
                <c:v>1.8552450755840499E-2</c:v>
              </c:pt>
              <c:pt idx="16">
                <c:v>1.8552450755840499E-2</c:v>
              </c:pt>
              <c:pt idx="17">
                <c:v>1.71781951442968E-2</c:v>
              </c:pt>
              <c:pt idx="18">
                <c:v>1.37425561154374E-2</c:v>
              </c:pt>
              <c:pt idx="19">
                <c:v>1.37425561154374E-2</c:v>
              </c:pt>
              <c:pt idx="20">
                <c:v>1.37425561154374E-2</c:v>
              </c:pt>
              <c:pt idx="21">
                <c:v>1.6491067338524901E-3</c:v>
              </c:pt>
            </c:numLit>
          </c:val>
          <c:extLst>
            <c:ext xmlns:c16="http://schemas.microsoft.com/office/drawing/2014/chart" uri="{C3380CC4-5D6E-409C-BE32-E72D297353CC}">
              <c16:uniqueId val="{00000016-A951-4608-99F7-C174806305E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Staff by Type'!$D$13</c:f>
              <c:strCache>
                <c:ptCount val="1"/>
                <c:pt idx="0">
                  <c:v>Year 1
£</c:v>
                </c:pt>
              </c:strCache>
            </c:strRef>
          </c:tx>
          <c:invertIfNegative val="0"/>
          <c:cat>
            <c:strRef>
              <c:f>'Summary of Staff by Type'!$C$14:$C$17</c:f>
              <c:strCache>
                <c:ptCount val="4"/>
                <c:pt idx="0">
                  <c:v>Theme Lead</c:v>
                </c:pt>
                <c:pt idx="1">
                  <c:v>Research Staff</c:v>
                </c:pt>
                <c:pt idx="2">
                  <c:v>Research Support Staff</c:v>
                </c:pt>
                <c:pt idx="3">
                  <c:v>Research Trainees</c:v>
                </c:pt>
              </c:strCache>
            </c:strRef>
          </c:cat>
          <c:val>
            <c:numRef>
              <c:f>'Summary of Staff by Type'!$D$14:$D$17</c:f>
              <c:numCache>
                <c:formatCode>"£"#,##0</c:formatCode>
                <c:ptCount val="4"/>
                <c:pt idx="0">
                  <c:v>0</c:v>
                </c:pt>
                <c:pt idx="1">
                  <c:v>0</c:v>
                </c:pt>
                <c:pt idx="2">
                  <c:v>0</c:v>
                </c:pt>
                <c:pt idx="3">
                  <c:v>0</c:v>
                </c:pt>
              </c:numCache>
            </c:numRef>
          </c:val>
          <c:extLst>
            <c:ext xmlns:c16="http://schemas.microsoft.com/office/drawing/2014/chart" uri="{C3380CC4-5D6E-409C-BE32-E72D297353CC}">
              <c16:uniqueId val="{00000000-B6CA-4B26-9810-06D3A75E3BDA}"/>
            </c:ext>
          </c:extLst>
        </c:ser>
        <c:ser>
          <c:idx val="1"/>
          <c:order val="1"/>
          <c:tx>
            <c:strRef>
              <c:f>'Summary of Staff by Type'!$E$13</c:f>
              <c:strCache>
                <c:ptCount val="1"/>
                <c:pt idx="0">
                  <c:v>Year 2
£</c:v>
                </c:pt>
              </c:strCache>
            </c:strRef>
          </c:tx>
          <c:invertIfNegative val="0"/>
          <c:cat>
            <c:strRef>
              <c:f>'Summary of Staff by Type'!$C$14:$C$17</c:f>
              <c:strCache>
                <c:ptCount val="4"/>
                <c:pt idx="0">
                  <c:v>Theme Lead</c:v>
                </c:pt>
                <c:pt idx="1">
                  <c:v>Research Staff</c:v>
                </c:pt>
                <c:pt idx="2">
                  <c:v>Research Support Staff</c:v>
                </c:pt>
                <c:pt idx="3">
                  <c:v>Research Trainees</c:v>
                </c:pt>
              </c:strCache>
            </c:strRef>
          </c:cat>
          <c:val>
            <c:numRef>
              <c:f>'Summary of Staff by Type'!$E$14:$E$17</c:f>
              <c:numCache>
                <c:formatCode>"£"#,##0</c:formatCode>
                <c:ptCount val="4"/>
                <c:pt idx="0">
                  <c:v>0</c:v>
                </c:pt>
                <c:pt idx="1">
                  <c:v>0</c:v>
                </c:pt>
                <c:pt idx="2">
                  <c:v>0</c:v>
                </c:pt>
                <c:pt idx="3">
                  <c:v>0</c:v>
                </c:pt>
              </c:numCache>
            </c:numRef>
          </c:val>
          <c:extLst>
            <c:ext xmlns:c16="http://schemas.microsoft.com/office/drawing/2014/chart" uri="{C3380CC4-5D6E-409C-BE32-E72D297353CC}">
              <c16:uniqueId val="{00000001-B6CA-4B26-9810-06D3A75E3BDA}"/>
            </c:ext>
          </c:extLst>
        </c:ser>
        <c:ser>
          <c:idx val="2"/>
          <c:order val="2"/>
          <c:tx>
            <c:strRef>
              <c:f>'Summary of Staff by Type'!$F$13</c:f>
              <c:strCache>
                <c:ptCount val="1"/>
                <c:pt idx="0">
                  <c:v>Year 3
£</c:v>
                </c:pt>
              </c:strCache>
            </c:strRef>
          </c:tx>
          <c:invertIfNegative val="0"/>
          <c:cat>
            <c:strRef>
              <c:f>'Summary of Staff by Type'!$C$14:$C$17</c:f>
              <c:strCache>
                <c:ptCount val="4"/>
                <c:pt idx="0">
                  <c:v>Theme Lead</c:v>
                </c:pt>
                <c:pt idx="1">
                  <c:v>Research Staff</c:v>
                </c:pt>
                <c:pt idx="2">
                  <c:v>Research Support Staff</c:v>
                </c:pt>
                <c:pt idx="3">
                  <c:v>Research Trainees</c:v>
                </c:pt>
              </c:strCache>
            </c:strRef>
          </c:cat>
          <c:val>
            <c:numRef>
              <c:f>'Summary of Staff by Type'!$F$14:$F$17</c:f>
              <c:numCache>
                <c:formatCode>"£"#,##0</c:formatCode>
                <c:ptCount val="4"/>
                <c:pt idx="0">
                  <c:v>0</c:v>
                </c:pt>
                <c:pt idx="1">
                  <c:v>0</c:v>
                </c:pt>
                <c:pt idx="2">
                  <c:v>0</c:v>
                </c:pt>
                <c:pt idx="3">
                  <c:v>0</c:v>
                </c:pt>
              </c:numCache>
            </c:numRef>
          </c:val>
          <c:extLst>
            <c:ext xmlns:c16="http://schemas.microsoft.com/office/drawing/2014/chart" uri="{C3380CC4-5D6E-409C-BE32-E72D297353CC}">
              <c16:uniqueId val="{00000002-B6CA-4B26-9810-06D3A75E3BDA}"/>
            </c:ext>
          </c:extLst>
        </c:ser>
        <c:ser>
          <c:idx val="3"/>
          <c:order val="3"/>
          <c:tx>
            <c:strRef>
              <c:f>'Summary of Staff by Type'!$G$13</c:f>
              <c:strCache>
                <c:ptCount val="1"/>
                <c:pt idx="0">
                  <c:v>Year 4
£</c:v>
                </c:pt>
              </c:strCache>
            </c:strRef>
          </c:tx>
          <c:invertIfNegative val="0"/>
          <c:cat>
            <c:strRef>
              <c:f>'Summary of Staff by Type'!$C$14:$C$17</c:f>
              <c:strCache>
                <c:ptCount val="4"/>
                <c:pt idx="0">
                  <c:v>Theme Lead</c:v>
                </c:pt>
                <c:pt idx="1">
                  <c:v>Research Staff</c:v>
                </c:pt>
                <c:pt idx="2">
                  <c:v>Research Support Staff</c:v>
                </c:pt>
                <c:pt idx="3">
                  <c:v>Research Trainees</c:v>
                </c:pt>
              </c:strCache>
            </c:strRef>
          </c:cat>
          <c:val>
            <c:numRef>
              <c:f>'Summary of Staff by Type'!$G$14:$G$17</c:f>
              <c:numCache>
                <c:formatCode>"£"#,##0</c:formatCode>
                <c:ptCount val="4"/>
                <c:pt idx="0">
                  <c:v>0</c:v>
                </c:pt>
                <c:pt idx="1">
                  <c:v>0</c:v>
                </c:pt>
                <c:pt idx="2">
                  <c:v>0</c:v>
                </c:pt>
                <c:pt idx="3">
                  <c:v>0</c:v>
                </c:pt>
              </c:numCache>
            </c:numRef>
          </c:val>
          <c:extLst>
            <c:ext xmlns:c16="http://schemas.microsoft.com/office/drawing/2014/chart" uri="{C3380CC4-5D6E-409C-BE32-E72D297353CC}">
              <c16:uniqueId val="{00000003-B6CA-4B26-9810-06D3A75E3BDA}"/>
            </c:ext>
          </c:extLst>
        </c:ser>
        <c:ser>
          <c:idx val="4"/>
          <c:order val="4"/>
          <c:tx>
            <c:strRef>
              <c:f>'Summary of Staff by Type'!$H$13</c:f>
              <c:strCache>
                <c:ptCount val="1"/>
                <c:pt idx="0">
                  <c:v>Year 5
£</c:v>
                </c:pt>
              </c:strCache>
            </c:strRef>
          </c:tx>
          <c:invertIfNegative val="0"/>
          <c:cat>
            <c:strRef>
              <c:f>'Summary of Staff by Type'!$C$14:$C$17</c:f>
              <c:strCache>
                <c:ptCount val="4"/>
                <c:pt idx="0">
                  <c:v>Theme Lead</c:v>
                </c:pt>
                <c:pt idx="1">
                  <c:v>Research Staff</c:v>
                </c:pt>
                <c:pt idx="2">
                  <c:v>Research Support Staff</c:v>
                </c:pt>
                <c:pt idx="3">
                  <c:v>Research Trainees</c:v>
                </c:pt>
              </c:strCache>
            </c:strRef>
          </c:cat>
          <c:val>
            <c:numRef>
              <c:f>'Summary of Staff by Type'!$H$14:$H$17</c:f>
              <c:numCache>
                <c:formatCode>"£"#,##0</c:formatCode>
                <c:ptCount val="4"/>
                <c:pt idx="0">
                  <c:v>0</c:v>
                </c:pt>
                <c:pt idx="1">
                  <c:v>0</c:v>
                </c:pt>
                <c:pt idx="2">
                  <c:v>0</c:v>
                </c:pt>
                <c:pt idx="3">
                  <c:v>0</c:v>
                </c:pt>
              </c:numCache>
            </c:numRef>
          </c:val>
          <c:extLst>
            <c:ext xmlns:c16="http://schemas.microsoft.com/office/drawing/2014/chart" uri="{C3380CC4-5D6E-409C-BE32-E72D297353CC}">
              <c16:uniqueId val="{00000004-B6CA-4B26-9810-06D3A75E3BDA}"/>
            </c:ext>
          </c:extLst>
        </c:ser>
        <c:dLbls>
          <c:showLegendKey val="0"/>
          <c:showVal val="0"/>
          <c:showCatName val="0"/>
          <c:showSerName val="0"/>
          <c:showPercent val="0"/>
          <c:showBubbleSize val="0"/>
        </c:dLbls>
        <c:gapWidth val="150"/>
        <c:axId val="1412111504"/>
        <c:axId val="1"/>
      </c:barChart>
      <c:catAx>
        <c:axId val="1412111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111504"/>
        <c:crosses val="autoZero"/>
        <c:crossBetween val="between"/>
      </c:valAx>
    </c:plotArea>
    <c:legend>
      <c:legendPos val="r"/>
      <c:layout>
        <c:manualLayout>
          <c:xMode val="edge"/>
          <c:yMode val="edge"/>
          <c:x val="0.92821834151919125"/>
          <c:y val="0.18439773540704105"/>
          <c:w val="6.0643564356435697E-2"/>
          <c:h val="0.6241157458623457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Staff Type Costs
%</a:t>
            </a:r>
          </a:p>
        </c:rich>
      </c:tx>
      <c:overlay val="0"/>
    </c:title>
    <c:autoTitleDeleted val="0"/>
    <c:plotArea>
      <c:layout/>
      <c:pieChart>
        <c:varyColors val="1"/>
        <c:ser>
          <c:idx val="4"/>
          <c:order val="0"/>
          <c:tx>
            <c:strRef>
              <c:f>'Summary of Staff by Type'!$I$21</c:f>
              <c:strCache>
                <c:ptCount val="1"/>
                <c:pt idx="0">
                  <c:v>Total Average
%</c:v>
                </c:pt>
              </c:strCache>
            </c:strRef>
          </c:tx>
          <c:dPt>
            <c:idx val="0"/>
            <c:bubble3D val="0"/>
            <c:extLst>
              <c:ext xmlns:c16="http://schemas.microsoft.com/office/drawing/2014/chart" uri="{C3380CC4-5D6E-409C-BE32-E72D297353CC}">
                <c16:uniqueId val="{00000000-9038-471F-A00C-067AD3F99BD4}"/>
              </c:ext>
            </c:extLst>
          </c:dPt>
          <c:dPt>
            <c:idx val="1"/>
            <c:bubble3D val="0"/>
            <c:extLst>
              <c:ext xmlns:c16="http://schemas.microsoft.com/office/drawing/2014/chart" uri="{C3380CC4-5D6E-409C-BE32-E72D297353CC}">
                <c16:uniqueId val="{00000001-9038-471F-A00C-067AD3F99BD4}"/>
              </c:ext>
            </c:extLst>
          </c:dPt>
          <c:dPt>
            <c:idx val="2"/>
            <c:bubble3D val="0"/>
            <c:extLst>
              <c:ext xmlns:c16="http://schemas.microsoft.com/office/drawing/2014/chart" uri="{C3380CC4-5D6E-409C-BE32-E72D297353CC}">
                <c16:uniqueId val="{00000002-9038-471F-A00C-067AD3F99BD4}"/>
              </c:ext>
            </c:extLst>
          </c:dPt>
          <c:dPt>
            <c:idx val="3"/>
            <c:bubble3D val="0"/>
            <c:extLst>
              <c:ext xmlns:c16="http://schemas.microsoft.com/office/drawing/2014/chart" uri="{C3380CC4-5D6E-409C-BE32-E72D297353CC}">
                <c16:uniqueId val="{00000003-9038-471F-A00C-067AD3F99BD4}"/>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Type'!$C$22:$C$25</c:f>
              <c:strCache>
                <c:ptCount val="4"/>
                <c:pt idx="0">
                  <c:v>Theme Lead</c:v>
                </c:pt>
                <c:pt idx="1">
                  <c:v>Research Staff</c:v>
                </c:pt>
                <c:pt idx="2">
                  <c:v>Support Staff</c:v>
                </c:pt>
                <c:pt idx="3">
                  <c:v>Research Trainees</c:v>
                </c:pt>
              </c:strCache>
            </c:strRef>
          </c:cat>
          <c:val>
            <c:numRef>
              <c:f>'Summary of Staff by Type'!$I$22:$I$25</c:f>
              <c:numCache>
                <c:formatCode>0%</c:formatCode>
                <c:ptCount val="4"/>
                <c:pt idx="0">
                  <c:v>0</c:v>
                </c:pt>
                <c:pt idx="1">
                  <c:v>0</c:v>
                </c:pt>
                <c:pt idx="2">
                  <c:v>0</c:v>
                </c:pt>
                <c:pt idx="3">
                  <c:v>0</c:v>
                </c:pt>
              </c:numCache>
            </c:numRef>
          </c:val>
          <c:extLst>
            <c:ext xmlns:c16="http://schemas.microsoft.com/office/drawing/2014/chart" uri="{C3380CC4-5D6E-409C-BE32-E72D297353CC}">
              <c16:uniqueId val="{00000004-9038-471F-A00C-067AD3F99BD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3374384236453203"/>
          <c:y val="0.42857130712911901"/>
          <c:w val="0.15394088669950734"/>
          <c:h val="0.376306544677866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of Staff by Type'!$D$29</c:f>
              <c:strCache>
                <c:ptCount val="1"/>
                <c:pt idx="0">
                  <c:v>Year 1
Weight FTE</c:v>
                </c:pt>
              </c:strCache>
            </c:strRef>
          </c:tx>
          <c:invertIfNegative val="0"/>
          <c:cat>
            <c:strRef>
              <c:f>'Summary of Staff by Type'!$C$30:$C$33</c:f>
              <c:strCache>
                <c:ptCount val="4"/>
                <c:pt idx="0">
                  <c:v>Theme Lead</c:v>
                </c:pt>
                <c:pt idx="1">
                  <c:v>Research Staff</c:v>
                </c:pt>
                <c:pt idx="2">
                  <c:v>Research Support Staff</c:v>
                </c:pt>
                <c:pt idx="3">
                  <c:v>Research Trainees</c:v>
                </c:pt>
              </c:strCache>
            </c:strRef>
          </c:cat>
          <c:val>
            <c:numRef>
              <c:f>'Summary of Staff by Type'!$D$30:$D$33</c:f>
              <c:numCache>
                <c:formatCode>0.0</c:formatCode>
                <c:ptCount val="4"/>
                <c:pt idx="0">
                  <c:v>0</c:v>
                </c:pt>
                <c:pt idx="1">
                  <c:v>0</c:v>
                </c:pt>
                <c:pt idx="2">
                  <c:v>0</c:v>
                </c:pt>
                <c:pt idx="3">
                  <c:v>0</c:v>
                </c:pt>
              </c:numCache>
            </c:numRef>
          </c:val>
          <c:extLst>
            <c:ext xmlns:c16="http://schemas.microsoft.com/office/drawing/2014/chart" uri="{C3380CC4-5D6E-409C-BE32-E72D297353CC}">
              <c16:uniqueId val="{00000000-491D-4895-8B01-92F8EF07535B}"/>
            </c:ext>
          </c:extLst>
        </c:ser>
        <c:ser>
          <c:idx val="1"/>
          <c:order val="1"/>
          <c:tx>
            <c:strRef>
              <c:f>'Summary of Staff by Type'!$E$29</c:f>
              <c:strCache>
                <c:ptCount val="1"/>
                <c:pt idx="0">
                  <c:v>Year 2
Weight FTE</c:v>
                </c:pt>
              </c:strCache>
            </c:strRef>
          </c:tx>
          <c:invertIfNegative val="0"/>
          <c:cat>
            <c:strRef>
              <c:f>'Summary of Staff by Type'!$C$30:$C$33</c:f>
              <c:strCache>
                <c:ptCount val="4"/>
                <c:pt idx="0">
                  <c:v>Theme Lead</c:v>
                </c:pt>
                <c:pt idx="1">
                  <c:v>Research Staff</c:v>
                </c:pt>
                <c:pt idx="2">
                  <c:v>Research Support Staff</c:v>
                </c:pt>
                <c:pt idx="3">
                  <c:v>Research Trainees</c:v>
                </c:pt>
              </c:strCache>
            </c:strRef>
          </c:cat>
          <c:val>
            <c:numRef>
              <c:f>'Summary of Staff by Type'!$E$30:$E$33</c:f>
              <c:numCache>
                <c:formatCode>0.0</c:formatCode>
                <c:ptCount val="4"/>
                <c:pt idx="0">
                  <c:v>0</c:v>
                </c:pt>
                <c:pt idx="1">
                  <c:v>0</c:v>
                </c:pt>
                <c:pt idx="2">
                  <c:v>0</c:v>
                </c:pt>
                <c:pt idx="3">
                  <c:v>0</c:v>
                </c:pt>
              </c:numCache>
            </c:numRef>
          </c:val>
          <c:extLst>
            <c:ext xmlns:c16="http://schemas.microsoft.com/office/drawing/2014/chart" uri="{C3380CC4-5D6E-409C-BE32-E72D297353CC}">
              <c16:uniqueId val="{00000001-491D-4895-8B01-92F8EF07535B}"/>
            </c:ext>
          </c:extLst>
        </c:ser>
        <c:ser>
          <c:idx val="2"/>
          <c:order val="2"/>
          <c:tx>
            <c:strRef>
              <c:f>'Summary of Staff by Type'!$F$29</c:f>
              <c:strCache>
                <c:ptCount val="1"/>
                <c:pt idx="0">
                  <c:v>Year 3
Weight FTE</c:v>
                </c:pt>
              </c:strCache>
            </c:strRef>
          </c:tx>
          <c:invertIfNegative val="0"/>
          <c:cat>
            <c:strRef>
              <c:f>'Summary of Staff by Type'!$C$30:$C$33</c:f>
              <c:strCache>
                <c:ptCount val="4"/>
                <c:pt idx="0">
                  <c:v>Theme Lead</c:v>
                </c:pt>
                <c:pt idx="1">
                  <c:v>Research Staff</c:v>
                </c:pt>
                <c:pt idx="2">
                  <c:v>Research Support Staff</c:v>
                </c:pt>
                <c:pt idx="3">
                  <c:v>Research Trainees</c:v>
                </c:pt>
              </c:strCache>
            </c:strRef>
          </c:cat>
          <c:val>
            <c:numRef>
              <c:f>'Summary of Staff by Type'!$F$30:$F$33</c:f>
              <c:numCache>
                <c:formatCode>0.0</c:formatCode>
                <c:ptCount val="4"/>
                <c:pt idx="0">
                  <c:v>0</c:v>
                </c:pt>
                <c:pt idx="1">
                  <c:v>0</c:v>
                </c:pt>
                <c:pt idx="2">
                  <c:v>0</c:v>
                </c:pt>
                <c:pt idx="3">
                  <c:v>0</c:v>
                </c:pt>
              </c:numCache>
            </c:numRef>
          </c:val>
          <c:extLst>
            <c:ext xmlns:c16="http://schemas.microsoft.com/office/drawing/2014/chart" uri="{C3380CC4-5D6E-409C-BE32-E72D297353CC}">
              <c16:uniqueId val="{00000002-491D-4895-8B01-92F8EF07535B}"/>
            </c:ext>
          </c:extLst>
        </c:ser>
        <c:ser>
          <c:idx val="3"/>
          <c:order val="3"/>
          <c:tx>
            <c:strRef>
              <c:f>'Summary of Staff by Type'!$G$29</c:f>
              <c:strCache>
                <c:ptCount val="1"/>
                <c:pt idx="0">
                  <c:v>Year 4
Weight FTE</c:v>
                </c:pt>
              </c:strCache>
            </c:strRef>
          </c:tx>
          <c:invertIfNegative val="0"/>
          <c:cat>
            <c:strRef>
              <c:f>'Summary of Staff by Type'!$C$30:$C$33</c:f>
              <c:strCache>
                <c:ptCount val="4"/>
                <c:pt idx="0">
                  <c:v>Theme Lead</c:v>
                </c:pt>
                <c:pt idx="1">
                  <c:v>Research Staff</c:v>
                </c:pt>
                <c:pt idx="2">
                  <c:v>Research Support Staff</c:v>
                </c:pt>
                <c:pt idx="3">
                  <c:v>Research Trainees</c:v>
                </c:pt>
              </c:strCache>
            </c:strRef>
          </c:cat>
          <c:val>
            <c:numRef>
              <c:f>'Summary of Staff by Type'!$G$30:$G$33</c:f>
              <c:numCache>
                <c:formatCode>0.0</c:formatCode>
                <c:ptCount val="4"/>
                <c:pt idx="0">
                  <c:v>0</c:v>
                </c:pt>
                <c:pt idx="1">
                  <c:v>0</c:v>
                </c:pt>
                <c:pt idx="2">
                  <c:v>0</c:v>
                </c:pt>
                <c:pt idx="3">
                  <c:v>0</c:v>
                </c:pt>
              </c:numCache>
            </c:numRef>
          </c:val>
          <c:extLst>
            <c:ext xmlns:c16="http://schemas.microsoft.com/office/drawing/2014/chart" uri="{C3380CC4-5D6E-409C-BE32-E72D297353CC}">
              <c16:uniqueId val="{00000003-491D-4895-8B01-92F8EF07535B}"/>
            </c:ext>
          </c:extLst>
        </c:ser>
        <c:ser>
          <c:idx val="4"/>
          <c:order val="4"/>
          <c:tx>
            <c:strRef>
              <c:f>'Summary of Staff by Type'!$H$29</c:f>
              <c:strCache>
                <c:ptCount val="1"/>
                <c:pt idx="0">
                  <c:v>Year 5
Weight FTE</c:v>
                </c:pt>
              </c:strCache>
            </c:strRef>
          </c:tx>
          <c:invertIfNegative val="0"/>
          <c:cat>
            <c:strRef>
              <c:f>'Summary of Staff by Type'!$C$30:$C$33</c:f>
              <c:strCache>
                <c:ptCount val="4"/>
                <c:pt idx="0">
                  <c:v>Theme Lead</c:v>
                </c:pt>
                <c:pt idx="1">
                  <c:v>Research Staff</c:v>
                </c:pt>
                <c:pt idx="2">
                  <c:v>Research Support Staff</c:v>
                </c:pt>
                <c:pt idx="3">
                  <c:v>Research Trainees</c:v>
                </c:pt>
              </c:strCache>
            </c:strRef>
          </c:cat>
          <c:val>
            <c:numRef>
              <c:f>'Summary of Staff by Type'!$H$30:$H$33</c:f>
              <c:numCache>
                <c:formatCode>0.0</c:formatCode>
                <c:ptCount val="4"/>
                <c:pt idx="0">
                  <c:v>0</c:v>
                </c:pt>
                <c:pt idx="1">
                  <c:v>0</c:v>
                </c:pt>
                <c:pt idx="2">
                  <c:v>0</c:v>
                </c:pt>
                <c:pt idx="3">
                  <c:v>0</c:v>
                </c:pt>
              </c:numCache>
            </c:numRef>
          </c:val>
          <c:extLst>
            <c:ext xmlns:c16="http://schemas.microsoft.com/office/drawing/2014/chart" uri="{C3380CC4-5D6E-409C-BE32-E72D297353CC}">
              <c16:uniqueId val="{00000004-491D-4895-8B01-92F8EF07535B}"/>
            </c:ext>
          </c:extLst>
        </c:ser>
        <c:dLbls>
          <c:showLegendKey val="0"/>
          <c:showVal val="0"/>
          <c:showCatName val="0"/>
          <c:showSerName val="0"/>
          <c:showPercent val="0"/>
          <c:showBubbleSize val="0"/>
        </c:dLbls>
        <c:gapWidth val="150"/>
        <c:axId val="1412097776"/>
        <c:axId val="1"/>
      </c:barChart>
      <c:catAx>
        <c:axId val="1412097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2097776"/>
        <c:crosses val="autoZero"/>
        <c:crossBetween val="between"/>
      </c:valAx>
    </c:plotArea>
    <c:legend>
      <c:legendPos val="r"/>
      <c:layout>
        <c:manualLayout>
          <c:xMode val="edge"/>
          <c:yMode val="edge"/>
          <c:x val="0.90085730715729073"/>
          <c:y val="0.18374604409016776"/>
          <c:w val="8.8127294981640181E-2"/>
          <c:h val="0.6219094218161003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Total Staff Type FTE 
%</a:t>
            </a:r>
          </a:p>
        </c:rich>
      </c:tx>
      <c:overlay val="0"/>
    </c:title>
    <c:autoTitleDeleted val="0"/>
    <c:plotArea>
      <c:layout/>
      <c:pieChart>
        <c:varyColors val="1"/>
        <c:ser>
          <c:idx val="5"/>
          <c:order val="0"/>
          <c:tx>
            <c:strRef>
              <c:f>'Summary of Staff by Type'!$I$37</c:f>
              <c:strCache>
                <c:ptCount val="1"/>
                <c:pt idx="0">
                  <c:v>Total 
Average Weight FTE %</c:v>
                </c:pt>
              </c:strCache>
            </c:strRef>
          </c:tx>
          <c:dPt>
            <c:idx val="0"/>
            <c:bubble3D val="0"/>
            <c:extLst>
              <c:ext xmlns:c16="http://schemas.microsoft.com/office/drawing/2014/chart" uri="{C3380CC4-5D6E-409C-BE32-E72D297353CC}">
                <c16:uniqueId val="{00000000-9894-4136-BD55-190A35C9EE15}"/>
              </c:ext>
            </c:extLst>
          </c:dPt>
          <c:dPt>
            <c:idx val="1"/>
            <c:bubble3D val="0"/>
            <c:extLst>
              <c:ext xmlns:c16="http://schemas.microsoft.com/office/drawing/2014/chart" uri="{C3380CC4-5D6E-409C-BE32-E72D297353CC}">
                <c16:uniqueId val="{00000001-9894-4136-BD55-190A35C9EE15}"/>
              </c:ext>
            </c:extLst>
          </c:dPt>
          <c:dPt>
            <c:idx val="2"/>
            <c:bubble3D val="0"/>
            <c:extLst>
              <c:ext xmlns:c16="http://schemas.microsoft.com/office/drawing/2014/chart" uri="{C3380CC4-5D6E-409C-BE32-E72D297353CC}">
                <c16:uniqueId val="{00000002-9894-4136-BD55-190A35C9EE15}"/>
              </c:ext>
            </c:extLst>
          </c:dPt>
          <c:dPt>
            <c:idx val="3"/>
            <c:bubble3D val="0"/>
            <c:extLst>
              <c:ext xmlns:c16="http://schemas.microsoft.com/office/drawing/2014/chart" uri="{C3380CC4-5D6E-409C-BE32-E72D297353CC}">
                <c16:uniqueId val="{00000003-9894-4136-BD55-190A35C9EE15}"/>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of Staff by Type'!$C$38:$C$41</c:f>
              <c:strCache>
                <c:ptCount val="4"/>
                <c:pt idx="0">
                  <c:v>Theme Lead</c:v>
                </c:pt>
                <c:pt idx="1">
                  <c:v>Research Staff</c:v>
                </c:pt>
                <c:pt idx="2">
                  <c:v>Research Support Staff</c:v>
                </c:pt>
                <c:pt idx="3">
                  <c:v>Research Trainees</c:v>
                </c:pt>
              </c:strCache>
            </c:strRef>
          </c:cat>
          <c:val>
            <c:numRef>
              <c:f>'Summary of Staff by Type'!$I$38:$I$41</c:f>
              <c:numCache>
                <c:formatCode>0%</c:formatCode>
                <c:ptCount val="4"/>
                <c:pt idx="0">
                  <c:v>0</c:v>
                </c:pt>
                <c:pt idx="1">
                  <c:v>0</c:v>
                </c:pt>
                <c:pt idx="2">
                  <c:v>0</c:v>
                </c:pt>
                <c:pt idx="3">
                  <c:v>0</c:v>
                </c:pt>
              </c:numCache>
            </c:numRef>
          </c:val>
          <c:extLst>
            <c:ext xmlns:c16="http://schemas.microsoft.com/office/drawing/2014/chart" uri="{C3380CC4-5D6E-409C-BE32-E72D297353CC}">
              <c16:uniqueId val="{00000004-9894-4136-BD55-190A35C9EE1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3476183592106068"/>
          <c:y val="0.43790973496733959"/>
          <c:w val="0.15299890451270093"/>
          <c:h val="0.35294219801472176"/>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11</xdr:col>
      <xdr:colOff>66675</xdr:colOff>
      <xdr:row>1</xdr:row>
      <xdr:rowOff>19050</xdr:rowOff>
    </xdr:from>
    <xdr:to>
      <xdr:col>20</xdr:col>
      <xdr:colOff>561975</xdr:colOff>
      <xdr:row>29</xdr:row>
      <xdr:rowOff>0</xdr:rowOff>
    </xdr:to>
    <xdr:graphicFrame macro="">
      <xdr:nvGraphicFramePr>
        <xdr:cNvPr id="1534" name="Chart 1">
          <a:extLst>
            <a:ext uri="{FF2B5EF4-FFF2-40B4-BE49-F238E27FC236}">
              <a16:creationId xmlns:a16="http://schemas.microsoft.com/office/drawing/2014/main" id="{66F1949A-B600-DF6B-DB44-45649630F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66675</xdr:colOff>
      <xdr:row>1</xdr:row>
      <xdr:rowOff>19050</xdr:rowOff>
    </xdr:from>
    <xdr:to>
      <xdr:col>21</xdr:col>
      <xdr:colOff>95250</xdr:colOff>
      <xdr:row>29</xdr:row>
      <xdr:rowOff>0</xdr:rowOff>
    </xdr:to>
    <xdr:graphicFrame macro="">
      <xdr:nvGraphicFramePr>
        <xdr:cNvPr id="6327710" name="Chart 1">
          <a:extLst>
            <a:ext uri="{FF2B5EF4-FFF2-40B4-BE49-F238E27FC236}">
              <a16:creationId xmlns:a16="http://schemas.microsoft.com/office/drawing/2014/main" id="{EB08DFD9-E763-851F-FA31-0466C62A6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30</xdr:row>
      <xdr:rowOff>85725</xdr:rowOff>
    </xdr:from>
    <xdr:to>
      <xdr:col>20</xdr:col>
      <xdr:colOff>542925</xdr:colOff>
      <xdr:row>44</xdr:row>
      <xdr:rowOff>19050</xdr:rowOff>
    </xdr:to>
    <xdr:graphicFrame macro="">
      <xdr:nvGraphicFramePr>
        <xdr:cNvPr id="6327711" name="Chart 2">
          <a:extLst>
            <a:ext uri="{FF2B5EF4-FFF2-40B4-BE49-F238E27FC236}">
              <a16:creationId xmlns:a16="http://schemas.microsoft.com/office/drawing/2014/main" id="{B254F1F4-5E89-B7A0-ADA3-765CA7566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71</xdr:row>
      <xdr:rowOff>47625</xdr:rowOff>
    </xdr:from>
    <xdr:to>
      <xdr:col>12</xdr:col>
      <xdr:colOff>57150</xdr:colOff>
      <xdr:row>98</xdr:row>
      <xdr:rowOff>85725</xdr:rowOff>
    </xdr:to>
    <xdr:graphicFrame macro="">
      <xdr:nvGraphicFramePr>
        <xdr:cNvPr id="8007363" name="Chart 5">
          <a:extLst>
            <a:ext uri="{FF2B5EF4-FFF2-40B4-BE49-F238E27FC236}">
              <a16:creationId xmlns:a16="http://schemas.microsoft.com/office/drawing/2014/main" id="{3F5818C1-0D9A-367D-0E6E-9337BA41C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124</xdr:row>
      <xdr:rowOff>190500</xdr:rowOff>
    </xdr:from>
    <xdr:to>
      <xdr:col>11</xdr:col>
      <xdr:colOff>209550</xdr:colOff>
      <xdr:row>150</xdr:row>
      <xdr:rowOff>209550</xdr:rowOff>
    </xdr:to>
    <xdr:graphicFrame macro="">
      <xdr:nvGraphicFramePr>
        <xdr:cNvPr id="8007364" name="Chart 6">
          <a:extLst>
            <a:ext uri="{FF2B5EF4-FFF2-40B4-BE49-F238E27FC236}">
              <a16:creationId xmlns:a16="http://schemas.microsoft.com/office/drawing/2014/main" id="{47E81D12-92E5-C15D-60D8-611EDD620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11</xdr:row>
      <xdr:rowOff>85725</xdr:rowOff>
    </xdr:from>
    <xdr:to>
      <xdr:col>21</xdr:col>
      <xdr:colOff>647700</xdr:colOff>
      <xdr:row>18</xdr:row>
      <xdr:rowOff>9525</xdr:rowOff>
    </xdr:to>
    <xdr:graphicFrame macro="">
      <xdr:nvGraphicFramePr>
        <xdr:cNvPr id="8007365" name="Chart 1">
          <a:extLst>
            <a:ext uri="{FF2B5EF4-FFF2-40B4-BE49-F238E27FC236}">
              <a16:creationId xmlns:a16="http://schemas.microsoft.com/office/drawing/2014/main" id="{00533179-4050-6AEB-E5F0-7936688F2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28575</xdr:colOff>
      <xdr:row>19</xdr:row>
      <xdr:rowOff>371475</xdr:rowOff>
    </xdr:from>
    <xdr:to>
      <xdr:col>21</xdr:col>
      <xdr:colOff>619125</xdr:colOff>
      <xdr:row>26</xdr:row>
      <xdr:rowOff>57150</xdr:rowOff>
    </xdr:to>
    <xdr:graphicFrame macro="">
      <xdr:nvGraphicFramePr>
        <xdr:cNvPr id="8007366" name="Chart 3">
          <a:extLst>
            <a:ext uri="{FF2B5EF4-FFF2-40B4-BE49-F238E27FC236}">
              <a16:creationId xmlns:a16="http://schemas.microsoft.com/office/drawing/2014/main" id="{870C851C-316B-69F7-E63D-E7EE463B2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27</xdr:row>
      <xdr:rowOff>371475</xdr:rowOff>
    </xdr:from>
    <xdr:to>
      <xdr:col>21</xdr:col>
      <xdr:colOff>695325</xdr:colOff>
      <xdr:row>34</xdr:row>
      <xdr:rowOff>19050</xdr:rowOff>
    </xdr:to>
    <xdr:graphicFrame macro="">
      <xdr:nvGraphicFramePr>
        <xdr:cNvPr id="8007367" name="Chart 6">
          <a:extLst>
            <a:ext uri="{FF2B5EF4-FFF2-40B4-BE49-F238E27FC236}">
              <a16:creationId xmlns:a16="http://schemas.microsoft.com/office/drawing/2014/main" id="{86E9A485-D5E7-96B6-637E-9EEAEDCEF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35</xdr:row>
      <xdr:rowOff>352425</xdr:rowOff>
    </xdr:from>
    <xdr:to>
      <xdr:col>21</xdr:col>
      <xdr:colOff>676275</xdr:colOff>
      <xdr:row>43</xdr:row>
      <xdr:rowOff>9525</xdr:rowOff>
    </xdr:to>
    <xdr:graphicFrame macro="">
      <xdr:nvGraphicFramePr>
        <xdr:cNvPr id="8007368" name="Chart 8">
          <a:extLst>
            <a:ext uri="{FF2B5EF4-FFF2-40B4-BE49-F238E27FC236}">
              <a16:creationId xmlns:a16="http://schemas.microsoft.com/office/drawing/2014/main" id="{FE1C9CBF-D132-0339-8C21-A44AA9F1E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12</xdr:row>
      <xdr:rowOff>9525</xdr:rowOff>
    </xdr:from>
    <xdr:to>
      <xdr:col>22</xdr:col>
      <xdr:colOff>428625</xdr:colOff>
      <xdr:row>36</xdr:row>
      <xdr:rowOff>9525</xdr:rowOff>
    </xdr:to>
    <xdr:graphicFrame macro="">
      <xdr:nvGraphicFramePr>
        <xdr:cNvPr id="9667715" name="Chart 3">
          <a:extLst>
            <a:ext uri="{FF2B5EF4-FFF2-40B4-BE49-F238E27FC236}">
              <a16:creationId xmlns:a16="http://schemas.microsoft.com/office/drawing/2014/main" id="{5E7EAFAF-EC94-B43B-9BBA-892493AAB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120</xdr:row>
      <xdr:rowOff>19050</xdr:rowOff>
    </xdr:from>
    <xdr:to>
      <xdr:col>23</xdr:col>
      <xdr:colOff>66675</xdr:colOff>
      <xdr:row>144</xdr:row>
      <xdr:rowOff>38100</xdr:rowOff>
    </xdr:to>
    <xdr:graphicFrame macro="">
      <xdr:nvGraphicFramePr>
        <xdr:cNvPr id="9667716" name="Chart 2">
          <a:extLst>
            <a:ext uri="{FF2B5EF4-FFF2-40B4-BE49-F238E27FC236}">
              <a16:creationId xmlns:a16="http://schemas.microsoft.com/office/drawing/2014/main" id="{F997345D-59B7-F02F-62F9-89954FCBD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173</xdr:row>
      <xdr:rowOff>9525</xdr:rowOff>
    </xdr:from>
    <xdr:to>
      <xdr:col>22</xdr:col>
      <xdr:colOff>609600</xdr:colOff>
      <xdr:row>196</xdr:row>
      <xdr:rowOff>352425</xdr:rowOff>
    </xdr:to>
    <xdr:graphicFrame macro="">
      <xdr:nvGraphicFramePr>
        <xdr:cNvPr id="9667717" name="Chart 3">
          <a:extLst>
            <a:ext uri="{FF2B5EF4-FFF2-40B4-BE49-F238E27FC236}">
              <a16:creationId xmlns:a16="http://schemas.microsoft.com/office/drawing/2014/main" id="{F370909E-35F8-F6FD-E91A-F51BCD27F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xdr:colOff>
      <xdr:row>65</xdr:row>
      <xdr:rowOff>85725</xdr:rowOff>
    </xdr:from>
    <xdr:to>
      <xdr:col>22</xdr:col>
      <xdr:colOff>704850</xdr:colOff>
      <xdr:row>89</xdr:row>
      <xdr:rowOff>371475</xdr:rowOff>
    </xdr:to>
    <xdr:graphicFrame macro="">
      <xdr:nvGraphicFramePr>
        <xdr:cNvPr id="9667718" name="Chart 4">
          <a:extLst>
            <a:ext uri="{FF2B5EF4-FFF2-40B4-BE49-F238E27FC236}">
              <a16:creationId xmlns:a16="http://schemas.microsoft.com/office/drawing/2014/main" id="{49D0B1D9-7EF6-5E34-6530-5A2F5F8BF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104775</xdr:colOff>
      <xdr:row>13</xdr:row>
      <xdr:rowOff>9525</xdr:rowOff>
    </xdr:from>
    <xdr:to>
      <xdr:col>20</xdr:col>
      <xdr:colOff>790575</xdr:colOff>
      <xdr:row>34</xdr:row>
      <xdr:rowOff>381000</xdr:rowOff>
    </xdr:to>
    <xdr:graphicFrame macro="">
      <xdr:nvGraphicFramePr>
        <xdr:cNvPr id="2" name="Chart 1">
          <a:extLst>
            <a:ext uri="{FF2B5EF4-FFF2-40B4-BE49-F238E27FC236}">
              <a16:creationId xmlns:a16="http://schemas.microsoft.com/office/drawing/2014/main" id="{D4032041-55AD-498A-B3FA-B56F3E85C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36</xdr:row>
      <xdr:rowOff>85725</xdr:rowOff>
    </xdr:from>
    <xdr:to>
      <xdr:col>20</xdr:col>
      <xdr:colOff>790575</xdr:colOff>
      <xdr:row>59</xdr:row>
      <xdr:rowOff>28575</xdr:rowOff>
    </xdr:to>
    <xdr:graphicFrame macro="">
      <xdr:nvGraphicFramePr>
        <xdr:cNvPr id="3" name="Chart 2">
          <a:extLst>
            <a:ext uri="{FF2B5EF4-FFF2-40B4-BE49-F238E27FC236}">
              <a16:creationId xmlns:a16="http://schemas.microsoft.com/office/drawing/2014/main" id="{61447803-6121-4DE5-AF7B-D484F025D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60</xdr:row>
      <xdr:rowOff>76200</xdr:rowOff>
    </xdr:from>
    <xdr:to>
      <xdr:col>20</xdr:col>
      <xdr:colOff>800100</xdr:colOff>
      <xdr:row>70</xdr:row>
      <xdr:rowOff>28575</xdr:rowOff>
    </xdr:to>
    <xdr:graphicFrame macro="">
      <xdr:nvGraphicFramePr>
        <xdr:cNvPr id="4" name="Chart 3">
          <a:extLst>
            <a:ext uri="{FF2B5EF4-FFF2-40B4-BE49-F238E27FC236}">
              <a16:creationId xmlns:a16="http://schemas.microsoft.com/office/drawing/2014/main" id="{C632FD01-807F-489E-A608-86C682C95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76200</xdr:colOff>
      <xdr:row>72</xdr:row>
      <xdr:rowOff>0</xdr:rowOff>
    </xdr:from>
    <xdr:to>
      <xdr:col>20</xdr:col>
      <xdr:colOff>819150</xdr:colOff>
      <xdr:row>81</xdr:row>
      <xdr:rowOff>38100</xdr:rowOff>
    </xdr:to>
    <xdr:graphicFrame macro="">
      <xdr:nvGraphicFramePr>
        <xdr:cNvPr id="5" name="Chart 4">
          <a:extLst>
            <a:ext uri="{FF2B5EF4-FFF2-40B4-BE49-F238E27FC236}">
              <a16:creationId xmlns:a16="http://schemas.microsoft.com/office/drawing/2014/main" id="{BD8B3613-72FE-4D06-A1BF-9B0968C96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104775</xdr:colOff>
      <xdr:row>13</xdr:row>
      <xdr:rowOff>9525</xdr:rowOff>
    </xdr:from>
    <xdr:to>
      <xdr:col>20</xdr:col>
      <xdr:colOff>790575</xdr:colOff>
      <xdr:row>34</xdr:row>
      <xdr:rowOff>381000</xdr:rowOff>
    </xdr:to>
    <xdr:graphicFrame macro="">
      <xdr:nvGraphicFramePr>
        <xdr:cNvPr id="9945162" name="Chart 1">
          <a:extLst>
            <a:ext uri="{FF2B5EF4-FFF2-40B4-BE49-F238E27FC236}">
              <a16:creationId xmlns:a16="http://schemas.microsoft.com/office/drawing/2014/main" id="{4EF6484C-660D-7FFB-1819-969BC6D42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36</xdr:row>
      <xdr:rowOff>85725</xdr:rowOff>
    </xdr:from>
    <xdr:to>
      <xdr:col>20</xdr:col>
      <xdr:colOff>790575</xdr:colOff>
      <xdr:row>59</xdr:row>
      <xdr:rowOff>28575</xdr:rowOff>
    </xdr:to>
    <xdr:graphicFrame macro="">
      <xdr:nvGraphicFramePr>
        <xdr:cNvPr id="9945163" name="Chart 2">
          <a:extLst>
            <a:ext uri="{FF2B5EF4-FFF2-40B4-BE49-F238E27FC236}">
              <a16:creationId xmlns:a16="http://schemas.microsoft.com/office/drawing/2014/main" id="{2A7CB5FF-E7D7-64AE-6BA2-C86AFEDCB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60</xdr:row>
      <xdr:rowOff>76200</xdr:rowOff>
    </xdr:from>
    <xdr:to>
      <xdr:col>20</xdr:col>
      <xdr:colOff>800100</xdr:colOff>
      <xdr:row>70</xdr:row>
      <xdr:rowOff>28575</xdr:rowOff>
    </xdr:to>
    <xdr:graphicFrame macro="">
      <xdr:nvGraphicFramePr>
        <xdr:cNvPr id="9945164" name="Chart 3">
          <a:extLst>
            <a:ext uri="{FF2B5EF4-FFF2-40B4-BE49-F238E27FC236}">
              <a16:creationId xmlns:a16="http://schemas.microsoft.com/office/drawing/2014/main" id="{35935F20-5290-35E7-EBBC-7549C3257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76200</xdr:colOff>
      <xdr:row>72</xdr:row>
      <xdr:rowOff>0</xdr:rowOff>
    </xdr:from>
    <xdr:to>
      <xdr:col>20</xdr:col>
      <xdr:colOff>819150</xdr:colOff>
      <xdr:row>81</xdr:row>
      <xdr:rowOff>38100</xdr:rowOff>
    </xdr:to>
    <xdr:graphicFrame macro="">
      <xdr:nvGraphicFramePr>
        <xdr:cNvPr id="9945165" name="Chart 4">
          <a:extLst>
            <a:ext uri="{FF2B5EF4-FFF2-40B4-BE49-F238E27FC236}">
              <a16:creationId xmlns:a16="http://schemas.microsoft.com/office/drawing/2014/main" id="{66646BBD-FC42-BA7F-AE34-D993391D9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38100</xdr:colOff>
      <xdr:row>12</xdr:row>
      <xdr:rowOff>76200</xdr:rowOff>
    </xdr:from>
    <xdr:to>
      <xdr:col>22</xdr:col>
      <xdr:colOff>0</xdr:colOff>
      <xdr:row>30</xdr:row>
      <xdr:rowOff>38100</xdr:rowOff>
    </xdr:to>
    <xdr:graphicFrame macro="">
      <xdr:nvGraphicFramePr>
        <xdr:cNvPr id="10142738" name="Chart 4">
          <a:extLst>
            <a:ext uri="{FF2B5EF4-FFF2-40B4-BE49-F238E27FC236}">
              <a16:creationId xmlns:a16="http://schemas.microsoft.com/office/drawing/2014/main" id="{3DF0AF1F-1961-69ED-EDB6-0699734FB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36</xdr:row>
      <xdr:rowOff>85725</xdr:rowOff>
    </xdr:from>
    <xdr:to>
      <xdr:col>22</xdr:col>
      <xdr:colOff>28575</xdr:colOff>
      <xdr:row>56</xdr:row>
      <xdr:rowOff>361950</xdr:rowOff>
    </xdr:to>
    <xdr:graphicFrame macro="">
      <xdr:nvGraphicFramePr>
        <xdr:cNvPr id="10142739" name="Chart 2">
          <a:extLst>
            <a:ext uri="{FF2B5EF4-FFF2-40B4-BE49-F238E27FC236}">
              <a16:creationId xmlns:a16="http://schemas.microsoft.com/office/drawing/2014/main" id="{36296F65-D595-3239-7C27-11C875657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Staff_Costs" displayName="Staff_Costs" ref="I1:J19" totalsRowShown="0" headerRowDxfId="5" headerRowBorderDxfId="4" tableBorderDxfId="3" totalsRowBorderDxfId="2">
  <autoFilter ref="I1:J19" xr:uid="{00000000-0009-0000-0100-000012000000}"/>
  <tableColumns count="2">
    <tableColumn id="1" xr3:uid="{00000000-0010-0000-0000-000001000000}" name="Role" dataDxfId="1"/>
    <tableColumn id="2" xr3:uid="{00000000-0010-0000-0000-000002000000}" name="Per-minute cost" dataDxfId="0" dataCellStyle="Currency"/>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table" Target="../tables/table1.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
  <sheetViews>
    <sheetView workbookViewId="0">
      <selection activeCell="K9" sqref="K9"/>
    </sheetView>
  </sheetViews>
  <sheetFormatPr defaultColWidth="8.85546875" defaultRowHeight="15" x14ac:dyDescent="0.25"/>
  <cols>
    <col min="1" max="1" width="31.85546875" bestFit="1" customWidth="1"/>
    <col min="2" max="2" width="12.42578125" customWidth="1"/>
    <col min="3" max="3" width="10.85546875" bestFit="1" customWidth="1"/>
    <col min="4" max="4" width="12.85546875" bestFit="1" customWidth="1"/>
    <col min="5" max="6" width="10.85546875" bestFit="1" customWidth="1"/>
    <col min="7" max="7" width="12.42578125" bestFit="1" customWidth="1"/>
    <col min="12" max="12" width="13.42578125" customWidth="1"/>
  </cols>
  <sheetData>
    <row r="1" spans="1:11" ht="15.75" thickBot="1" x14ac:dyDescent="0.3">
      <c r="A1" t="s">
        <v>0</v>
      </c>
      <c r="B1">
        <v>4</v>
      </c>
      <c r="C1">
        <f>B1+1</f>
        <v>5</v>
      </c>
      <c r="D1">
        <f>C1+1</f>
        <v>6</v>
      </c>
      <c r="E1">
        <f>D1+1</f>
        <v>7</v>
      </c>
      <c r="F1">
        <f>E1+1</f>
        <v>8</v>
      </c>
    </row>
    <row r="2" spans="1:11" x14ac:dyDescent="0.25">
      <c r="A2" s="222"/>
      <c r="B2" s="223" t="s">
        <v>1</v>
      </c>
      <c r="C2" s="223" t="s">
        <v>2</v>
      </c>
      <c r="D2" s="223" t="s">
        <v>3</v>
      </c>
      <c r="E2" s="223" t="s">
        <v>4</v>
      </c>
      <c r="F2" s="223" t="s">
        <v>5</v>
      </c>
      <c r="G2" s="224" t="s">
        <v>6</v>
      </c>
    </row>
    <row r="3" spans="1:11" x14ac:dyDescent="0.25">
      <c r="A3" s="225" t="s">
        <v>7</v>
      </c>
      <c r="B3" s="226">
        <f t="shared" ref="B3:F4" ca="1" si="0">INDIRECT("'"&amp;$A3&amp;"'!R27C"&amp;B$1,FALSE)</f>
        <v>0</v>
      </c>
      <c r="C3" s="226">
        <f t="shared" ca="1" si="0"/>
        <v>0</v>
      </c>
      <c r="D3" s="226">
        <f t="shared" ca="1" si="0"/>
        <v>0</v>
      </c>
      <c r="E3" s="226">
        <f t="shared" ca="1" si="0"/>
        <v>0</v>
      </c>
      <c r="F3" s="226">
        <f t="shared" ca="1" si="0"/>
        <v>0</v>
      </c>
      <c r="G3" s="227">
        <f ca="1">INDIRECT("'"&amp;$A3&amp;"'!i27")</f>
        <v>0</v>
      </c>
    </row>
    <row r="4" spans="1:11" x14ac:dyDescent="0.25">
      <c r="A4" s="225" t="s">
        <v>8</v>
      </c>
      <c r="B4" s="226">
        <f t="shared" ca="1" si="0"/>
        <v>0</v>
      </c>
      <c r="C4" s="226">
        <f t="shared" ca="1" si="0"/>
        <v>0</v>
      </c>
      <c r="D4" s="226">
        <f t="shared" ca="1" si="0"/>
        <v>0</v>
      </c>
      <c r="E4" s="226">
        <f t="shared" ca="1" si="0"/>
        <v>0</v>
      </c>
      <c r="F4" s="226">
        <f t="shared" ca="1" si="0"/>
        <v>0</v>
      </c>
      <c r="G4" s="227">
        <f ca="1">INDIRECT("'"&amp;$A4&amp;"'!i27")</f>
        <v>0</v>
      </c>
    </row>
    <row r="5" spans="1:11" x14ac:dyDescent="0.25">
      <c r="A5" s="225" t="s">
        <v>9</v>
      </c>
      <c r="B5" s="226">
        <f ca="1">INDIRECT("'"&amp;$A5&amp;"'!R18C"&amp;B$1,FALSE)</f>
        <v>0</v>
      </c>
      <c r="C5" s="226">
        <f ca="1">INDIRECT("'"&amp;$A5&amp;"'!R18C"&amp;C$1,FALSE)</f>
        <v>0</v>
      </c>
      <c r="D5" s="226">
        <f ca="1">INDIRECT("'"&amp;$A5&amp;"'!R18C"&amp;D$1,FALSE)</f>
        <v>0</v>
      </c>
      <c r="E5" s="226">
        <f ca="1">INDIRECT("'"&amp;$A5&amp;"'!R18C"&amp;E$1,FALSE)</f>
        <v>0</v>
      </c>
      <c r="F5" s="226">
        <f ca="1">INDIRECT("'"&amp;$A5&amp;"'!R18C"&amp;F$1,FALSE)</f>
        <v>0</v>
      </c>
      <c r="G5" s="227">
        <f ca="1">INDIRECT("'"&amp;$A5&amp;"'!i18")</f>
        <v>0</v>
      </c>
    </row>
    <row r="6" spans="1:11" x14ac:dyDescent="0.25">
      <c r="A6" s="225" t="s">
        <v>10</v>
      </c>
      <c r="B6" s="226">
        <f ca="1">INDIRECT("'"&amp;$A6&amp;"'!R64C"&amp;B$1,FALSE)</f>
        <v>0</v>
      </c>
      <c r="C6" s="226">
        <f ca="1">INDIRECT("'"&amp;$A6&amp;"'!R64C"&amp;C$1,FALSE)</f>
        <v>0</v>
      </c>
      <c r="D6" s="226">
        <f ca="1">INDIRECT("'"&amp;$A6&amp;"'!R64C"&amp;D$1,FALSE)</f>
        <v>0</v>
      </c>
      <c r="E6" s="226">
        <f ca="1">INDIRECT("'"&amp;$A6&amp;"'!R64C"&amp;E$1,FALSE)</f>
        <v>0</v>
      </c>
      <c r="F6" s="226">
        <f ca="1">INDIRECT("'"&amp;$A6&amp;"'!R64C"&amp;F$1,FALSE)</f>
        <v>0</v>
      </c>
      <c r="G6" s="227">
        <f ca="1">INDIRECT("'"&amp;$A6&amp;"'!i64")</f>
        <v>0</v>
      </c>
    </row>
    <row r="7" spans="1:11" x14ac:dyDescent="0.25">
      <c r="A7" s="225" t="s">
        <v>11</v>
      </c>
      <c r="B7" s="226">
        <f ca="1">INDIRECT("'"&amp;$A7&amp;"'!R35C"&amp;B$1,FALSE)</f>
        <v>0</v>
      </c>
      <c r="C7" s="226">
        <f t="shared" ref="C7:F9" ca="1" si="1">INDIRECT("'"&amp;$A7&amp;"'!R35C"&amp;C$1,FALSE)</f>
        <v>0</v>
      </c>
      <c r="D7" s="226">
        <f t="shared" ca="1" si="1"/>
        <v>0</v>
      </c>
      <c r="E7" s="226">
        <f t="shared" ca="1" si="1"/>
        <v>0</v>
      </c>
      <c r="F7" s="226">
        <f t="shared" ca="1" si="1"/>
        <v>0</v>
      </c>
      <c r="G7" s="227">
        <f ca="1">INDIRECT("'"&amp;$A7&amp;"'!i35")</f>
        <v>0</v>
      </c>
    </row>
    <row r="8" spans="1:11" x14ac:dyDescent="0.25">
      <c r="A8" s="225" t="s">
        <v>11</v>
      </c>
      <c r="B8" s="226">
        <f ca="1">INDIRECT("'"&amp;$A8&amp;"'!R35C"&amp;B$1,FALSE)</f>
        <v>0</v>
      </c>
      <c r="C8" s="226">
        <f t="shared" ca="1" si="1"/>
        <v>0</v>
      </c>
      <c r="D8" s="226">
        <f t="shared" ca="1" si="1"/>
        <v>0</v>
      </c>
      <c r="E8" s="226">
        <f t="shared" ca="1" si="1"/>
        <v>0</v>
      </c>
      <c r="F8" s="226">
        <f t="shared" ca="1" si="1"/>
        <v>0</v>
      </c>
      <c r="G8" s="227">
        <f ca="1">INDIRECT("'"&amp;$A8&amp;"'!i35")</f>
        <v>0</v>
      </c>
    </row>
    <row r="9" spans="1:11" x14ac:dyDescent="0.25">
      <c r="A9" s="225" t="s">
        <v>12</v>
      </c>
      <c r="B9" s="226">
        <f ca="1">INDIRECT("'"&amp;$A9&amp;"'!R35C"&amp;B$1,FALSE)</f>
        <v>0</v>
      </c>
      <c r="C9" s="226">
        <f t="shared" ca="1" si="1"/>
        <v>0</v>
      </c>
      <c r="D9" s="226">
        <f t="shared" ca="1" si="1"/>
        <v>0</v>
      </c>
      <c r="E9" s="226">
        <f t="shared" ca="1" si="1"/>
        <v>0</v>
      </c>
      <c r="F9" s="226">
        <f t="shared" ca="1" si="1"/>
        <v>0</v>
      </c>
      <c r="G9" s="227">
        <f ca="1">INDIRECT("'"&amp;$A9&amp;"'!i35")</f>
        <v>0</v>
      </c>
    </row>
    <row r="10" spans="1:11" ht="15.75" thickBot="1" x14ac:dyDescent="0.3">
      <c r="A10" s="228" t="s">
        <v>13</v>
      </c>
      <c r="B10" s="229">
        <f ca="1">SUM('Summary All Theme Costs'!D25,'Summary All Theme Costs'!L25,'Summary All Theme Costs'!D39,'Summary All Theme Costs'!L39,'Summary All Theme Costs'!D53,'Summary All Theme Costs'!L53,'Summary All Theme Costs'!D67,'Summary All Theme Costs'!L67,'Summary All Theme Costs'!D81,'Summary All Theme Costs'!L81,'Summary All Theme Costs'!D95,'Summary All Theme Costs'!L95,'Summary All Theme Costs'!D109,'Summary All Theme Costs'!L109,'Summary All Theme Costs'!D123,'Summary All Theme Costs'!L123,'Summary All Theme Costs'!D137,'Summary All Theme Costs'!L137,'Summary All Theme Costs'!D152,'Summary All Theme Costs'!L152)</f>
        <v>0</v>
      </c>
      <c r="C10" s="229">
        <f ca="1">SUM('Summary All Theme Costs'!E25,'Summary All Theme Costs'!M25,'Summary All Theme Costs'!E39,'Summary All Theme Costs'!M39,'Summary All Theme Costs'!E53,'Summary All Theme Costs'!M53,'Summary All Theme Costs'!E67,'Summary All Theme Costs'!M67,'Summary All Theme Costs'!E81,'Summary All Theme Costs'!M81,'Summary All Theme Costs'!E95,'Summary All Theme Costs'!M95,'Summary All Theme Costs'!E109,'Summary All Theme Costs'!M109,'Summary All Theme Costs'!E123,'Summary All Theme Costs'!M123,'Summary All Theme Costs'!E137,'Summary All Theme Costs'!M137,'Summary All Theme Costs'!E152,'Summary All Theme Costs'!M152)</f>
        <v>0</v>
      </c>
      <c r="D10" s="229">
        <f ca="1">SUM('Summary All Theme Costs'!F25,'Summary All Theme Costs'!N25,'Summary All Theme Costs'!F39,'Summary All Theme Costs'!N39,'Summary All Theme Costs'!F53,'Summary All Theme Costs'!N53,'Summary All Theme Costs'!F67,'Summary All Theme Costs'!N67,'Summary All Theme Costs'!F81,'Summary All Theme Costs'!N81,'Summary All Theme Costs'!F95,'Summary All Theme Costs'!N95,'Summary All Theme Costs'!F109,'Summary All Theme Costs'!N109,'Summary All Theme Costs'!F123,'Summary All Theme Costs'!N123,'Summary All Theme Costs'!F137,'Summary All Theme Costs'!N137,'Summary All Theme Costs'!F152,'Summary All Theme Costs'!N152)</f>
        <v>0</v>
      </c>
      <c r="E10" s="229">
        <f ca="1">SUM('Summary All Theme Costs'!G25,'Summary All Theme Costs'!O25,'Summary All Theme Costs'!G39,'Summary All Theme Costs'!O39,'Summary All Theme Costs'!G53,'Summary All Theme Costs'!O53,'Summary All Theme Costs'!G67,'Summary All Theme Costs'!O67,'Summary All Theme Costs'!G81,'Summary All Theme Costs'!O81,'Summary All Theme Costs'!G95,'Summary All Theme Costs'!O95,'Summary All Theme Costs'!G109,'Summary All Theme Costs'!O109,'Summary All Theme Costs'!G123,'Summary All Theme Costs'!O123,'Summary All Theme Costs'!G137,'Summary All Theme Costs'!O137,'Summary All Theme Costs'!G152,'Summary All Theme Costs'!O152)</f>
        <v>0</v>
      </c>
      <c r="F10" s="229">
        <f ca="1">SUM('Summary All Theme Costs'!H25,'Summary All Theme Costs'!P25,'Summary All Theme Costs'!H39,'Summary All Theme Costs'!P39,'Summary All Theme Costs'!H53,'Summary All Theme Costs'!P53,'Summary All Theme Costs'!H67,'Summary All Theme Costs'!P67,'Summary All Theme Costs'!H81,'Summary All Theme Costs'!P81,'Summary All Theme Costs'!H95,'Summary All Theme Costs'!P95,'Summary All Theme Costs'!H109,'Summary All Theme Costs'!P109,'Summary All Theme Costs'!H123,'Summary All Theme Costs'!P123,'Summary All Theme Costs'!H137,'Summary All Theme Costs'!P137,'Summary All Theme Costs'!H152,'Summary All Theme Costs'!P152)</f>
        <v>0</v>
      </c>
      <c r="G10" s="230">
        <f ca="1">SUM('Summary All Theme Costs'!I25,'Summary All Theme Costs'!Q25,'Summary All Theme Costs'!I39,'Summary All Theme Costs'!Q39,'Summary All Theme Costs'!I53,'Summary All Theme Costs'!Q53,'Summary All Theme Costs'!I67,'Summary All Theme Costs'!Q67,'Summary All Theme Costs'!I81,'Summary All Theme Costs'!Q81,'Summary All Theme Costs'!I95,'Summary All Theme Costs'!Q95,'Summary All Theme Costs'!I109,'Summary All Theme Costs'!Q109,'Summary All Theme Costs'!I123,'Summary All Theme Costs'!Q123,'Summary All Theme Costs'!I137,'Summary All Theme Costs'!Q137,'Summary All Theme Costs'!I152,'Summary All Theme Costs'!Q152)</f>
        <v>0</v>
      </c>
    </row>
    <row r="11" spans="1:11" ht="15.75" thickBot="1" x14ac:dyDescent="0.3"/>
    <row r="12" spans="1:11" s="73" customFormat="1" ht="58.5" customHeight="1" thickBot="1" x14ac:dyDescent="0.3">
      <c r="A12" s="231" t="s">
        <v>14</v>
      </c>
      <c r="B12" s="258" t="s">
        <v>15</v>
      </c>
      <c r="C12" s="259" t="s">
        <v>16</v>
      </c>
      <c r="D12" s="259" t="s">
        <v>17</v>
      </c>
      <c r="E12" s="259" t="s">
        <v>18</v>
      </c>
      <c r="F12" s="259" t="s">
        <v>19</v>
      </c>
      <c r="G12" s="259" t="s">
        <v>20</v>
      </c>
      <c r="H12" s="161" t="s">
        <v>21</v>
      </c>
      <c r="I12" s="161" t="s">
        <v>22</v>
      </c>
      <c r="J12" s="244" t="s">
        <v>23</v>
      </c>
      <c r="K12" s="245" t="s">
        <v>6</v>
      </c>
    </row>
    <row r="13" spans="1:11" ht="26.25" customHeight="1" x14ac:dyDescent="0.25">
      <c r="A13" s="225" t="s">
        <v>8</v>
      </c>
      <c r="B13" s="232">
        <f ca="1">INDIRECT("'"&amp;$A13&amp;"'!i16")</f>
        <v>0</v>
      </c>
      <c r="C13" s="232">
        <f ca="1">INDIRECT("'"&amp;$A13&amp;"'!i17")</f>
        <v>0</v>
      </c>
      <c r="D13" s="232">
        <f ca="1">INDIRECT("'"&amp;$A13&amp;"'!i18")</f>
        <v>0</v>
      </c>
      <c r="E13" s="232">
        <f ca="1">INDIRECT("'"&amp;$A13&amp;"'!i19")</f>
        <v>0</v>
      </c>
      <c r="F13" s="232">
        <f ca="1">INDIRECT("'"&amp;$A13&amp;"'!i20")</f>
        <v>0</v>
      </c>
      <c r="G13" s="232">
        <f ca="1">INDIRECT("'"&amp;$A13&amp;"'!i21")</f>
        <v>0</v>
      </c>
      <c r="H13" s="232">
        <f ca="1">INDIRECT("'"&amp;$A13&amp;"'!i22")</f>
        <v>0</v>
      </c>
      <c r="I13" s="232">
        <f ca="1">INDIRECT("'"&amp;$A13&amp;"'!i23")</f>
        <v>0</v>
      </c>
      <c r="J13" s="232">
        <f ca="1">INDIRECT("'"&amp;$A13&amp;"'!i24")</f>
        <v>0</v>
      </c>
      <c r="K13" s="232">
        <f ca="1">INDIRECT("'"&amp;$A13&amp;"'!i27")</f>
        <v>0</v>
      </c>
    </row>
    <row r="14" spans="1:11" x14ac:dyDescent="0.25">
      <c r="A14" s="258" t="s">
        <v>15</v>
      </c>
      <c r="B14" s="233">
        <f>'2. Staff Costs (Annual)'!AJ313</f>
        <v>0</v>
      </c>
      <c r="C14" s="234"/>
      <c r="D14" s="234"/>
      <c r="E14" s="234"/>
      <c r="F14" s="234"/>
      <c r="G14" s="234"/>
      <c r="H14" s="234"/>
      <c r="I14" s="234"/>
      <c r="J14" s="234"/>
      <c r="K14" s="234"/>
    </row>
    <row r="15" spans="1:11" x14ac:dyDescent="0.25">
      <c r="A15" s="259" t="s">
        <v>16</v>
      </c>
      <c r="B15" s="234"/>
      <c r="C15" s="233">
        <f>'3.Travel,Subsistence&amp;Conference'!U71</f>
        <v>0</v>
      </c>
      <c r="D15" s="234"/>
      <c r="E15" s="234"/>
      <c r="F15" s="234"/>
      <c r="G15" s="234"/>
      <c r="H15" s="234"/>
      <c r="I15" s="234"/>
      <c r="J15" s="234"/>
      <c r="K15" s="234"/>
    </row>
    <row r="16" spans="1:11" x14ac:dyDescent="0.25">
      <c r="A16" s="259" t="s">
        <v>17</v>
      </c>
      <c r="B16" s="234"/>
      <c r="C16" s="234"/>
      <c r="D16" s="233">
        <f>'4. Equipment'!T83</f>
        <v>0</v>
      </c>
      <c r="E16" s="234"/>
      <c r="F16" s="234"/>
      <c r="G16" s="234"/>
      <c r="H16" s="234"/>
      <c r="I16" s="234"/>
      <c r="J16" s="234"/>
      <c r="K16" s="234"/>
    </row>
    <row r="17" spans="1:12" x14ac:dyDescent="0.25">
      <c r="A17" s="259" t="s">
        <v>18</v>
      </c>
      <c r="B17" s="234"/>
      <c r="C17" s="234"/>
      <c r="D17" s="234"/>
      <c r="E17" s="233">
        <f>'5. Consumables'!T62</f>
        <v>0</v>
      </c>
      <c r="F17" s="234"/>
      <c r="G17" s="234"/>
      <c r="H17" s="234"/>
      <c r="I17" s="234"/>
      <c r="J17" s="234"/>
      <c r="K17" s="234"/>
    </row>
    <row r="18" spans="1:12" x14ac:dyDescent="0.25">
      <c r="A18" s="259" t="s">
        <v>19</v>
      </c>
      <c r="B18" s="234"/>
      <c r="C18" s="234"/>
      <c r="D18" s="234"/>
      <c r="E18" s="234"/>
      <c r="F18" s="233">
        <f>'6. CEI'!T62</f>
        <v>0</v>
      </c>
      <c r="G18" s="234"/>
      <c r="H18" s="234"/>
      <c r="I18" s="234"/>
      <c r="J18" s="234"/>
      <c r="K18" s="234"/>
    </row>
    <row r="19" spans="1:12" x14ac:dyDescent="0.25">
      <c r="A19" s="259" t="s">
        <v>20</v>
      </c>
      <c r="B19" s="234"/>
      <c r="C19" s="234"/>
      <c r="D19" s="234"/>
      <c r="E19" s="234"/>
      <c r="F19" s="234"/>
      <c r="G19" s="233">
        <f>'7. Dissemination'!T62</f>
        <v>0</v>
      </c>
      <c r="H19" s="234"/>
      <c r="I19" s="234"/>
      <c r="J19" s="234"/>
      <c r="K19" s="234"/>
    </row>
    <row r="20" spans="1:12" x14ac:dyDescent="0.25">
      <c r="A20" s="161" t="s">
        <v>21</v>
      </c>
      <c r="B20" s="234"/>
      <c r="C20" s="234"/>
      <c r="D20" s="234"/>
      <c r="E20" s="234"/>
      <c r="F20" s="234"/>
      <c r="G20" s="234"/>
      <c r="H20" s="233">
        <f>'8.MonitoringEvaluation&amp;Learning'!T62</f>
        <v>0</v>
      </c>
      <c r="I20" s="234"/>
      <c r="J20" s="234"/>
      <c r="K20" s="234"/>
    </row>
    <row r="21" spans="1:12" ht="15.75" thickBot="1" x14ac:dyDescent="0.3">
      <c r="A21" s="161" t="s">
        <v>22</v>
      </c>
      <c r="B21" s="234"/>
      <c r="C21" s="234"/>
      <c r="D21" s="234"/>
      <c r="E21" s="234"/>
      <c r="F21" s="234"/>
      <c r="G21" s="234"/>
      <c r="H21" s="234"/>
      <c r="I21" s="233">
        <f>'9. Other Direct Costs '!T62</f>
        <v>0</v>
      </c>
      <c r="J21" s="234"/>
      <c r="K21" s="234"/>
    </row>
    <row r="22" spans="1:12" x14ac:dyDescent="0.25">
      <c r="A22" s="244" t="s">
        <v>23</v>
      </c>
      <c r="B22" s="234"/>
      <c r="C22" s="234"/>
      <c r="D22" s="234"/>
      <c r="E22" s="234"/>
      <c r="F22" s="234"/>
      <c r="G22" s="234"/>
      <c r="H22" s="234"/>
      <c r="I22" s="234"/>
      <c r="J22" s="233">
        <f>'10. Indirect Costs'!AF63</f>
        <v>0</v>
      </c>
      <c r="K22" s="234"/>
    </row>
    <row r="23" spans="1:12" ht="15.75" thickBot="1" x14ac:dyDescent="0.3">
      <c r="A23" s="245" t="s">
        <v>6</v>
      </c>
      <c r="B23" s="234"/>
      <c r="C23" s="234"/>
      <c r="D23" s="234"/>
      <c r="E23" s="234"/>
      <c r="F23" s="234"/>
      <c r="G23" s="234"/>
      <c r="H23" s="234"/>
      <c r="I23" s="234"/>
      <c r="J23" s="234"/>
      <c r="K23" s="233">
        <f>'Summary of all Costs'!I27</f>
        <v>0</v>
      </c>
    </row>
    <row r="24" spans="1:12" x14ac:dyDescent="0.25">
      <c r="B24" s="235">
        <f t="shared" ref="B24:J24" ca="1" si="2">B13-SUM(B14:B23)</f>
        <v>0</v>
      </c>
      <c r="C24" s="235">
        <f t="shared" ca="1" si="2"/>
        <v>0</v>
      </c>
      <c r="D24" s="235">
        <f t="shared" ca="1" si="2"/>
        <v>0</v>
      </c>
      <c r="E24" s="235">
        <f t="shared" ca="1" si="2"/>
        <v>0</v>
      </c>
      <c r="F24" s="235">
        <f t="shared" ca="1" si="2"/>
        <v>0</v>
      </c>
      <c r="G24" s="235">
        <f t="shared" ca="1" si="2"/>
        <v>0</v>
      </c>
      <c r="H24" s="235">
        <f t="shared" ca="1" si="2"/>
        <v>0</v>
      </c>
      <c r="I24" s="235">
        <f t="shared" ca="1" si="2"/>
        <v>0</v>
      </c>
      <c r="J24" s="235">
        <f t="shared" ca="1" si="2"/>
        <v>0</v>
      </c>
      <c r="K24" s="235">
        <f ca="1">K13-SUM(K14:K23)</f>
        <v>0</v>
      </c>
      <c r="L24" s="235"/>
    </row>
    <row r="27" spans="1:12" ht="15.75" thickBot="1" x14ac:dyDescent="0.3"/>
    <row r="28" spans="1:12" x14ac:dyDescent="0.25">
      <c r="A28" s="239" t="s">
        <v>24</v>
      </c>
      <c r="B28" s="223" t="s">
        <v>1</v>
      </c>
      <c r="C28" s="223" t="s">
        <v>2</v>
      </c>
      <c r="D28" s="223" t="s">
        <v>3</v>
      </c>
      <c r="E28" s="223" t="s">
        <v>4</v>
      </c>
      <c r="F28" s="223" t="s">
        <v>5</v>
      </c>
      <c r="G28" s="224" t="s">
        <v>6</v>
      </c>
    </row>
    <row r="29" spans="1:12" x14ac:dyDescent="0.25">
      <c r="A29" s="225" t="s">
        <v>25</v>
      </c>
      <c r="B29" s="235">
        <f>'2. Staff Costs (Annual)'!N313</f>
        <v>0</v>
      </c>
      <c r="C29" s="235">
        <f>'2. Staff Costs (Annual)'!S313</f>
        <v>0</v>
      </c>
      <c r="D29" s="235">
        <f>'2. Staff Costs (Annual)'!X313</f>
        <v>0</v>
      </c>
      <c r="E29" s="235">
        <f>'2. Staff Costs (Annual)'!AC313</f>
        <v>0</v>
      </c>
      <c r="F29" s="235">
        <f>'2. Staff Costs (Annual)'!AH313</f>
        <v>0</v>
      </c>
      <c r="G29" s="236">
        <f>SUM(B29:F29)</f>
        <v>0</v>
      </c>
    </row>
    <row r="30" spans="1:12" x14ac:dyDescent="0.25">
      <c r="A30" s="225" t="s">
        <v>9</v>
      </c>
      <c r="B30" s="235">
        <f ca="1">INDIRECT("'"&amp;$A30&amp;"'!d18")</f>
        <v>0</v>
      </c>
      <c r="C30" s="235">
        <f ca="1">INDIRECT("'"&amp;$A30&amp;"'!e18")</f>
        <v>0</v>
      </c>
      <c r="D30" s="235">
        <f>'Summary of Staff by Type'!F18</f>
        <v>0</v>
      </c>
      <c r="E30" s="235">
        <f>'Summary of Staff by Type'!G18</f>
        <v>0</v>
      </c>
      <c r="F30" s="235">
        <f>'Summary of Staff by Type'!H18</f>
        <v>0</v>
      </c>
      <c r="G30" s="236">
        <f>'Summary of Staff by Type'!I18</f>
        <v>0</v>
      </c>
    </row>
    <row r="31" spans="1:12" ht="15.75" thickBot="1" x14ac:dyDescent="0.3">
      <c r="A31" s="228" t="s">
        <v>10</v>
      </c>
      <c r="B31" s="237">
        <f ca="1">INDIRECT("'"&amp;$A31&amp;"'!d64")</f>
        <v>0</v>
      </c>
      <c r="C31" s="237">
        <f ca="1">INDIRECT("'"&amp;$A31&amp;"'!e64")</f>
        <v>0</v>
      </c>
      <c r="D31" s="237">
        <f ca="1">INDIRECT("'"&amp;$A31&amp;"'!f64")</f>
        <v>0</v>
      </c>
      <c r="E31" s="237">
        <f ca="1">INDIRECT("'"&amp;$A31&amp;"'!g64")</f>
        <v>0</v>
      </c>
      <c r="F31" s="237">
        <f ca="1">INDIRECT("'"&amp;$A31&amp;"'!h64")</f>
        <v>0</v>
      </c>
      <c r="G31" s="238">
        <f ca="1">INDIRECT("'"&amp;$A31&amp;"'!i64")</f>
        <v>0</v>
      </c>
    </row>
    <row r="32" spans="1:12" ht="15.75" thickBot="1" x14ac:dyDescent="0.3"/>
    <row r="33" spans="1:17" x14ac:dyDescent="0.25">
      <c r="A33" s="239" t="s">
        <v>26</v>
      </c>
      <c r="B33" s="223" t="s">
        <v>27</v>
      </c>
      <c r="C33" s="223" t="s">
        <v>2</v>
      </c>
      <c r="D33" s="223" t="s">
        <v>3</v>
      </c>
      <c r="E33" s="223" t="s">
        <v>4</v>
      </c>
      <c r="F33" s="223" t="s">
        <v>5</v>
      </c>
      <c r="G33" s="224" t="s">
        <v>6</v>
      </c>
    </row>
    <row r="34" spans="1:17" x14ac:dyDescent="0.25">
      <c r="A34" s="225" t="s">
        <v>25</v>
      </c>
      <c r="B34" s="240">
        <f>'2. Staff Costs (Annual)'!M313</f>
        <v>0</v>
      </c>
      <c r="C34" s="240">
        <f>'2. Staff Costs (Annual)'!R313</f>
        <v>0</v>
      </c>
      <c r="D34" s="240">
        <f>'2. Staff Costs (Annual)'!W313</f>
        <v>0</v>
      </c>
      <c r="E34" s="240">
        <f>'2. Staff Costs (Annual)'!AB313</f>
        <v>0</v>
      </c>
      <c r="F34" s="240">
        <f>'2. Staff Costs (Annual)'!AG313</f>
        <v>0</v>
      </c>
      <c r="G34" s="241">
        <f>'2. Staff Costs (Annual)'!AI313</f>
        <v>0</v>
      </c>
    </row>
    <row r="35" spans="1:17" x14ac:dyDescent="0.25">
      <c r="A35" s="225" t="s">
        <v>9</v>
      </c>
      <c r="B35" s="240">
        <f>'Summary of Staff by Type'!D34</f>
        <v>0</v>
      </c>
      <c r="C35" s="240">
        <f>'Summary of Staff by Type'!E34</f>
        <v>0</v>
      </c>
      <c r="D35" s="240">
        <f>'Summary of Staff by Type'!F34</f>
        <v>0</v>
      </c>
      <c r="E35" s="240">
        <f>'Summary of Staff by Type'!G34</f>
        <v>0</v>
      </c>
      <c r="F35" s="240">
        <f>'Summary of Staff by Type'!H34</f>
        <v>0</v>
      </c>
      <c r="G35" s="241">
        <f>'Summary of Staff by Type'!I34</f>
        <v>0</v>
      </c>
    </row>
    <row r="36" spans="1:17" ht="15.75" thickBot="1" x14ac:dyDescent="0.3">
      <c r="A36" s="228" t="s">
        <v>10</v>
      </c>
      <c r="B36" s="242">
        <f ca="1">INDIRECT("'"&amp;$A36&amp;"'!d172")</f>
        <v>0</v>
      </c>
      <c r="C36" s="242">
        <f ca="1">INDIRECT("'"&amp;$A36&amp;"'!e172")</f>
        <v>0</v>
      </c>
      <c r="D36" s="242">
        <f ca="1">INDIRECT("'"&amp;$A36&amp;"'!f172")</f>
        <v>0</v>
      </c>
      <c r="E36" s="242">
        <f ca="1">INDIRECT("'"&amp;$A36&amp;"'!g172")</f>
        <v>0</v>
      </c>
      <c r="F36" s="242">
        <f ca="1">INDIRECT("'"&amp;$A36&amp;"'!h172")</f>
        <v>0</v>
      </c>
      <c r="G36" s="243">
        <f ca="1">INDIRECT("'"&amp;$A36&amp;"'!i172")</f>
        <v>0</v>
      </c>
    </row>
    <row r="38" spans="1:17" ht="15.75" thickBot="1" x14ac:dyDescent="0.3">
      <c r="A38" t="s">
        <v>28</v>
      </c>
    </row>
    <row r="39" spans="1:17" ht="26.25" thickBot="1" x14ac:dyDescent="0.3">
      <c r="A39" s="168" t="s">
        <v>29</v>
      </c>
      <c r="B39" s="255" t="s">
        <v>30</v>
      </c>
      <c r="C39" s="255" t="s">
        <v>31</v>
      </c>
      <c r="D39" s="255" t="s">
        <v>32</v>
      </c>
      <c r="E39" s="255" t="s">
        <v>33</v>
      </c>
      <c r="F39" s="256" t="s">
        <v>34</v>
      </c>
      <c r="G39" s="260" t="s">
        <v>35</v>
      </c>
    </row>
    <row r="40" spans="1:17" x14ac:dyDescent="0.25">
      <c r="A40" t="s">
        <v>36</v>
      </c>
      <c r="B40">
        <f ca="1">'Summary of Cost by Organisation'!D35</f>
        <v>0</v>
      </c>
      <c r="C40">
        <f ca="1">'Summary of Cost by Organisation'!E35</f>
        <v>0</v>
      </c>
      <c r="D40">
        <f ca="1">'Summary of Cost by Organisation'!F35</f>
        <v>0</v>
      </c>
      <c r="E40">
        <f ca="1">'Summary of Cost by Organisation'!G35</f>
        <v>0</v>
      </c>
      <c r="F40">
        <f ca="1">'Summary of Cost by Organisation'!H35</f>
        <v>0</v>
      </c>
      <c r="G40">
        <f ca="1">SUM(B40:F40)</f>
        <v>0</v>
      </c>
    </row>
    <row r="41" spans="1:17" x14ac:dyDescent="0.25">
      <c r="A41" t="s">
        <v>37</v>
      </c>
      <c r="B41">
        <f ca="1">'Summary of Cost by Organisation'!D70</f>
        <v>0</v>
      </c>
      <c r="C41">
        <f ca="1">'Summary of Cost by Organisation'!E70</f>
        <v>0</v>
      </c>
      <c r="D41">
        <f ca="1">'Summary of Cost by Organisation'!F70</f>
        <v>0</v>
      </c>
      <c r="E41">
        <f ca="1">'Summary of Cost by Organisation'!G70</f>
        <v>0</v>
      </c>
      <c r="F41">
        <f ca="1">'Summary of Cost by Organisation'!H70</f>
        <v>0</v>
      </c>
      <c r="G41">
        <f ca="1">'Summary of Cost by Organisation'!I70</f>
        <v>0</v>
      </c>
    </row>
    <row r="42" spans="1:17" ht="15.75" thickBot="1" x14ac:dyDescent="0.3"/>
    <row r="43" spans="1:17" ht="26.25" thickBot="1" x14ac:dyDescent="0.3">
      <c r="A43" t="s">
        <v>38</v>
      </c>
      <c r="B43" s="255" t="s">
        <v>30</v>
      </c>
      <c r="C43" s="255" t="s">
        <v>31</v>
      </c>
      <c r="D43" s="255" t="s">
        <v>32</v>
      </c>
      <c r="E43" s="255" t="s">
        <v>33</v>
      </c>
      <c r="F43" s="256" t="s">
        <v>34</v>
      </c>
      <c r="G43" s="260" t="s">
        <v>35</v>
      </c>
      <c r="I43" t="s">
        <v>39</v>
      </c>
      <c r="J43" s="255" t="s">
        <v>30</v>
      </c>
      <c r="K43" s="255" t="s">
        <v>31</v>
      </c>
      <c r="L43" s="255" t="s">
        <v>32</v>
      </c>
      <c r="M43" s="255" t="s">
        <v>33</v>
      </c>
      <c r="N43" s="256" t="s">
        <v>34</v>
      </c>
      <c r="O43" s="260" t="s">
        <v>35</v>
      </c>
    </row>
    <row r="44" spans="1:17" x14ac:dyDescent="0.25">
      <c r="A44" t="str">
        <f>'Summary of Costs by Theme'!C15</f>
        <v>CORE</v>
      </c>
      <c r="B44">
        <f>'Summary of Costs by Theme'!D15</f>
        <v>0</v>
      </c>
      <c r="C44">
        <f>'Summary of Costs by Theme'!E15</f>
        <v>0</v>
      </c>
      <c r="D44">
        <f>'Summary of Costs by Theme'!F15</f>
        <v>0</v>
      </c>
      <c r="E44">
        <f>'Summary of Costs by Theme'!G15</f>
        <v>0</v>
      </c>
      <c r="F44">
        <f>'Summary of Costs by Theme'!H15</f>
        <v>0</v>
      </c>
      <c r="G44">
        <f>'Summary of Costs by Theme'!I15</f>
        <v>0</v>
      </c>
      <c r="I44" t="str">
        <f ca="1">'Summary All Theme Costs'!C13</f>
        <v>CORE</v>
      </c>
      <c r="J44">
        <f ca="1">'Summary All Theme Costs'!D25</f>
        <v>0</v>
      </c>
      <c r="K44">
        <f ca="1">'Summary All Theme Costs'!E25</f>
        <v>0</v>
      </c>
      <c r="L44">
        <f ca="1">'Summary All Theme Costs'!F25</f>
        <v>0</v>
      </c>
      <c r="M44">
        <f ca="1">'Summary All Theme Costs'!G25</f>
        <v>0</v>
      </c>
      <c r="N44">
        <f ca="1">'Summary All Theme Costs'!H25</f>
        <v>0</v>
      </c>
      <c r="O44">
        <f ca="1">'Summary All Theme Costs'!I25</f>
        <v>0</v>
      </c>
      <c r="Q44">
        <f ca="1">O44-G44</f>
        <v>0</v>
      </c>
    </row>
    <row r="45" spans="1:17" x14ac:dyDescent="0.25">
      <c r="A45">
        <f ca="1">'Summary of Costs by Theme'!C16</f>
        <v>0</v>
      </c>
      <c r="B45">
        <f ca="1">'Summary of Costs by Theme'!D16</f>
        <v>0</v>
      </c>
      <c r="C45">
        <f ca="1">'Summary of Costs by Theme'!E16</f>
        <v>0</v>
      </c>
      <c r="D45">
        <f ca="1">'Summary of Costs by Theme'!F16</f>
        <v>0</v>
      </c>
      <c r="E45">
        <f ca="1">'Summary of Costs by Theme'!G16</f>
        <v>0</v>
      </c>
      <c r="F45">
        <f ca="1">'Summary of Costs by Theme'!H16</f>
        <v>0</v>
      </c>
      <c r="G45">
        <f ca="1">'Summary of Costs by Theme'!I16</f>
        <v>0</v>
      </c>
      <c r="I45">
        <f ca="1">'Summary All Theme Costs'!K13</f>
        <v>0</v>
      </c>
      <c r="J45">
        <f ca="1">'Summary All Theme Costs'!L25</f>
        <v>0</v>
      </c>
      <c r="K45">
        <f ca="1">'Summary All Theme Costs'!M25</f>
        <v>0</v>
      </c>
      <c r="L45">
        <f ca="1">'Summary All Theme Costs'!N25</f>
        <v>0</v>
      </c>
      <c r="M45">
        <f ca="1">'Summary All Theme Costs'!O25</f>
        <v>0</v>
      </c>
      <c r="N45">
        <f ca="1">'Summary All Theme Costs'!P25</f>
        <v>0</v>
      </c>
      <c r="O45">
        <f ca="1">'Summary All Theme Costs'!Q25</f>
        <v>0</v>
      </c>
      <c r="Q45">
        <f ca="1">O45-G45</f>
        <v>0</v>
      </c>
    </row>
    <row r="46" spans="1:17" x14ac:dyDescent="0.25">
      <c r="A46">
        <f ca="1">'Summary of Costs by Theme'!C17</f>
        <v>0</v>
      </c>
      <c r="B46">
        <f ca="1">'Summary of Costs by Theme'!D17</f>
        <v>0</v>
      </c>
      <c r="C46">
        <f ca="1">'Summary of Costs by Theme'!E17</f>
        <v>0</v>
      </c>
      <c r="D46">
        <f ca="1">'Summary of Costs by Theme'!F17</f>
        <v>0</v>
      </c>
      <c r="E46">
        <f ca="1">'Summary of Costs by Theme'!G17</f>
        <v>0</v>
      </c>
      <c r="F46">
        <f ca="1">'Summary of Costs by Theme'!H17</f>
        <v>0</v>
      </c>
      <c r="G46">
        <f ca="1">'Summary of Costs by Theme'!I17</f>
        <v>0</v>
      </c>
      <c r="I46">
        <f ca="1">'Summary All Theme Costs'!C27</f>
        <v>0</v>
      </c>
      <c r="J46">
        <f ca="1">'Summary All Theme Costs'!D39</f>
        <v>0</v>
      </c>
      <c r="K46">
        <f ca="1">'Summary All Theme Costs'!E39</f>
        <v>0</v>
      </c>
      <c r="L46">
        <f ca="1">'Summary All Theme Costs'!F39</f>
        <v>0</v>
      </c>
      <c r="M46">
        <f ca="1">'Summary All Theme Costs'!G39</f>
        <v>0</v>
      </c>
      <c r="N46">
        <f ca="1">'Summary All Theme Costs'!H39</f>
        <v>0</v>
      </c>
      <c r="O46">
        <f ca="1">'Summary All Theme Costs'!I39</f>
        <v>0</v>
      </c>
      <c r="Q46">
        <f ca="1">O46-G46</f>
        <v>0</v>
      </c>
    </row>
    <row r="47" spans="1:17" x14ac:dyDescent="0.25">
      <c r="A47">
        <f ca="1">'Summary of Costs by Theme'!C18</f>
        <v>0</v>
      </c>
      <c r="B47">
        <f ca="1">'Summary of Costs by Theme'!D18</f>
        <v>0</v>
      </c>
      <c r="C47">
        <f ca="1">'Summary of Costs by Theme'!E18</f>
        <v>0</v>
      </c>
      <c r="D47">
        <f ca="1">'Summary of Costs by Theme'!F18</f>
        <v>0</v>
      </c>
      <c r="E47">
        <f ca="1">'Summary of Costs by Theme'!G18</f>
        <v>0</v>
      </c>
      <c r="F47">
        <f ca="1">'Summary of Costs by Theme'!H18</f>
        <v>0</v>
      </c>
      <c r="G47">
        <f ca="1">'Summary of Costs by Theme'!I18</f>
        <v>0</v>
      </c>
      <c r="I47">
        <f ca="1">'Summary All Theme Costs'!K27</f>
        <v>0</v>
      </c>
      <c r="J47">
        <f ca="1">'Summary All Theme Costs'!L39</f>
        <v>0</v>
      </c>
      <c r="K47">
        <f ca="1">'Summary All Theme Costs'!M39</f>
        <v>0</v>
      </c>
      <c r="L47">
        <f ca="1">'Summary All Theme Costs'!N39</f>
        <v>0</v>
      </c>
      <c r="M47">
        <f ca="1">'Summary All Theme Costs'!O39</f>
        <v>0</v>
      </c>
      <c r="N47">
        <f ca="1">'Summary All Theme Costs'!P39</f>
        <v>0</v>
      </c>
      <c r="O47">
        <f ca="1">'Summary All Theme Costs'!Q39</f>
        <v>0</v>
      </c>
      <c r="Q47">
        <f ca="1">O47-G47</f>
        <v>0</v>
      </c>
    </row>
    <row r="48" spans="1:17" x14ac:dyDescent="0.25">
      <c r="A48">
        <f ca="1">'Summary of Costs by Theme'!C19</f>
        <v>0</v>
      </c>
      <c r="B48">
        <f ca="1">'Summary of Costs by Theme'!D19</f>
        <v>0</v>
      </c>
      <c r="C48">
        <f ca="1">'Summary of Costs by Theme'!E19</f>
        <v>0</v>
      </c>
      <c r="D48">
        <f ca="1">'Summary of Costs by Theme'!F19</f>
        <v>0</v>
      </c>
      <c r="E48">
        <f ca="1">'Summary of Costs by Theme'!G19</f>
        <v>0</v>
      </c>
      <c r="F48">
        <f ca="1">'Summary of Costs by Theme'!H19</f>
        <v>0</v>
      </c>
      <c r="G48">
        <f ca="1">'Summary of Costs by Theme'!I19</f>
        <v>0</v>
      </c>
      <c r="I48">
        <f ca="1">'Summary All Theme Costs'!C41</f>
        <v>0</v>
      </c>
      <c r="J48">
        <f ca="1">'Summary All Theme Costs'!D53</f>
        <v>0</v>
      </c>
      <c r="K48">
        <f ca="1">'Summary All Theme Costs'!E53</f>
        <v>0</v>
      </c>
      <c r="L48">
        <f ca="1">'Summary All Theme Costs'!F53</f>
        <v>0</v>
      </c>
      <c r="M48">
        <f ca="1">'Summary All Theme Costs'!G53</f>
        <v>0</v>
      </c>
      <c r="N48">
        <f ca="1">'Summary All Theme Costs'!H53</f>
        <v>0</v>
      </c>
      <c r="O48">
        <f ca="1">'Summary All Theme Costs'!I53</f>
        <v>0</v>
      </c>
      <c r="Q48">
        <f t="shared" ref="Q48:Q64" ca="1" si="3">O48-G48</f>
        <v>0</v>
      </c>
    </row>
    <row r="49" spans="1:17" x14ac:dyDescent="0.25">
      <c r="A49">
        <f ca="1">'Summary of Costs by Theme'!C20</f>
        <v>0</v>
      </c>
      <c r="B49">
        <f ca="1">'Summary of Costs by Theme'!D20</f>
        <v>0</v>
      </c>
      <c r="C49">
        <f ca="1">'Summary of Costs by Theme'!E20</f>
        <v>0</v>
      </c>
      <c r="D49">
        <f ca="1">'Summary of Costs by Theme'!F20</f>
        <v>0</v>
      </c>
      <c r="E49">
        <f ca="1">'Summary of Costs by Theme'!G20</f>
        <v>0</v>
      </c>
      <c r="F49">
        <f ca="1">'Summary of Costs by Theme'!H20</f>
        <v>0</v>
      </c>
      <c r="G49">
        <f ca="1">'Summary of Costs by Theme'!I20</f>
        <v>0</v>
      </c>
      <c r="I49">
        <f ca="1">'Summary All Theme Costs'!K41</f>
        <v>0</v>
      </c>
      <c r="J49">
        <f ca="1">'Summary All Theme Costs'!L53</f>
        <v>0</v>
      </c>
      <c r="K49">
        <f ca="1">'Summary All Theme Costs'!M53</f>
        <v>0</v>
      </c>
      <c r="L49">
        <f ca="1">'Summary All Theme Costs'!N53</f>
        <v>0</v>
      </c>
      <c r="M49">
        <f ca="1">'Summary All Theme Costs'!O53</f>
        <v>0</v>
      </c>
      <c r="N49">
        <f ca="1">'Summary All Theme Costs'!P53</f>
        <v>0</v>
      </c>
      <c r="O49">
        <f ca="1">'Summary All Theme Costs'!Q53</f>
        <v>0</v>
      </c>
      <c r="Q49">
        <f t="shared" ca="1" si="3"/>
        <v>0</v>
      </c>
    </row>
    <row r="50" spans="1:17" x14ac:dyDescent="0.25">
      <c r="A50">
        <f ca="1">'Summary of Costs by Theme'!C21</f>
        <v>0</v>
      </c>
      <c r="B50">
        <f ca="1">'Summary of Costs by Theme'!D21</f>
        <v>0</v>
      </c>
      <c r="C50">
        <f ca="1">'Summary of Costs by Theme'!E21</f>
        <v>0</v>
      </c>
      <c r="D50">
        <f ca="1">'Summary of Costs by Theme'!F21</f>
        <v>0</v>
      </c>
      <c r="E50">
        <f ca="1">'Summary of Costs by Theme'!G21</f>
        <v>0</v>
      </c>
      <c r="F50">
        <f ca="1">'Summary of Costs by Theme'!H21</f>
        <v>0</v>
      </c>
      <c r="G50">
        <f ca="1">'Summary of Costs by Theme'!I21</f>
        <v>0</v>
      </c>
      <c r="I50">
        <f ca="1">'Summary All Theme Costs'!C55</f>
        <v>0</v>
      </c>
      <c r="J50">
        <f ca="1">'Summary All Theme Costs'!D67</f>
        <v>0</v>
      </c>
      <c r="K50">
        <f ca="1">'Summary All Theme Costs'!E67</f>
        <v>0</v>
      </c>
      <c r="L50">
        <f ca="1">'Summary All Theme Costs'!F67</f>
        <v>0</v>
      </c>
      <c r="M50">
        <f ca="1">'Summary All Theme Costs'!G67</f>
        <v>0</v>
      </c>
      <c r="N50">
        <f ca="1">'Summary All Theme Costs'!H67</f>
        <v>0</v>
      </c>
      <c r="O50">
        <f ca="1">'Summary All Theme Costs'!I67</f>
        <v>0</v>
      </c>
      <c r="Q50">
        <f t="shared" ca="1" si="3"/>
        <v>0</v>
      </c>
    </row>
    <row r="51" spans="1:17" x14ac:dyDescent="0.25">
      <c r="A51">
        <f ca="1">'Summary of Costs by Theme'!C22</f>
        <v>0</v>
      </c>
      <c r="B51">
        <f ca="1">'Summary of Costs by Theme'!D22</f>
        <v>0</v>
      </c>
      <c r="C51">
        <f ca="1">'Summary of Costs by Theme'!E22</f>
        <v>0</v>
      </c>
      <c r="D51">
        <f ca="1">'Summary of Costs by Theme'!F22</f>
        <v>0</v>
      </c>
      <c r="E51">
        <f ca="1">'Summary of Costs by Theme'!G22</f>
        <v>0</v>
      </c>
      <c r="F51">
        <f ca="1">'Summary of Costs by Theme'!H22</f>
        <v>0</v>
      </c>
      <c r="G51">
        <f ca="1">'Summary of Costs by Theme'!I22</f>
        <v>0</v>
      </c>
      <c r="I51">
        <f ca="1">'Summary All Theme Costs'!K55</f>
        <v>0</v>
      </c>
      <c r="J51">
        <f ca="1">'Summary All Theme Costs'!L67</f>
        <v>0</v>
      </c>
      <c r="K51">
        <f ca="1">'Summary All Theme Costs'!M67</f>
        <v>0</v>
      </c>
      <c r="L51">
        <f ca="1">'Summary All Theme Costs'!N67</f>
        <v>0</v>
      </c>
      <c r="M51">
        <f ca="1">'Summary All Theme Costs'!O67</f>
        <v>0</v>
      </c>
      <c r="N51">
        <f ca="1">'Summary All Theme Costs'!P67</f>
        <v>0</v>
      </c>
      <c r="O51">
        <f ca="1">'Summary All Theme Costs'!Q67</f>
        <v>0</v>
      </c>
      <c r="Q51">
        <f t="shared" ca="1" si="3"/>
        <v>0</v>
      </c>
    </row>
    <row r="52" spans="1:17" x14ac:dyDescent="0.25">
      <c r="A52">
        <f ca="1">'Summary of Costs by Theme'!C23</f>
        <v>0</v>
      </c>
      <c r="B52">
        <f ca="1">'Summary of Costs by Theme'!D23</f>
        <v>0</v>
      </c>
      <c r="C52">
        <f ca="1">'Summary of Costs by Theme'!E23</f>
        <v>0</v>
      </c>
      <c r="D52">
        <f ca="1">'Summary of Costs by Theme'!F23</f>
        <v>0</v>
      </c>
      <c r="E52">
        <f ca="1">'Summary of Costs by Theme'!G23</f>
        <v>0</v>
      </c>
      <c r="F52">
        <f ca="1">'Summary of Costs by Theme'!H23</f>
        <v>0</v>
      </c>
      <c r="G52">
        <f ca="1">'Summary of Costs by Theme'!I23</f>
        <v>0</v>
      </c>
      <c r="I52">
        <f ca="1">'Summary All Theme Costs'!C69</f>
        <v>0</v>
      </c>
      <c r="J52">
        <f ca="1">'Summary All Theme Costs'!D81</f>
        <v>0</v>
      </c>
      <c r="K52">
        <f ca="1">'Summary All Theme Costs'!E81</f>
        <v>0</v>
      </c>
      <c r="L52">
        <f ca="1">'Summary All Theme Costs'!F81</f>
        <v>0</v>
      </c>
      <c r="M52">
        <f ca="1">'Summary All Theme Costs'!G81</f>
        <v>0</v>
      </c>
      <c r="N52">
        <f ca="1">'Summary All Theme Costs'!H81</f>
        <v>0</v>
      </c>
      <c r="O52">
        <f ca="1">'Summary All Theme Costs'!I81</f>
        <v>0</v>
      </c>
      <c r="Q52">
        <f t="shared" ca="1" si="3"/>
        <v>0</v>
      </c>
    </row>
    <row r="53" spans="1:17" x14ac:dyDescent="0.25">
      <c r="A53">
        <f ca="1">'Summary of Costs by Theme'!C24</f>
        <v>0</v>
      </c>
      <c r="B53">
        <f ca="1">'Summary of Costs by Theme'!D24</f>
        <v>0</v>
      </c>
      <c r="C53">
        <f ca="1">'Summary of Costs by Theme'!E24</f>
        <v>0</v>
      </c>
      <c r="D53">
        <f ca="1">'Summary of Costs by Theme'!F24</f>
        <v>0</v>
      </c>
      <c r="E53">
        <f ca="1">'Summary of Costs by Theme'!G24</f>
        <v>0</v>
      </c>
      <c r="F53">
        <f ca="1">'Summary of Costs by Theme'!H24</f>
        <v>0</v>
      </c>
      <c r="G53">
        <f ca="1">'Summary of Costs by Theme'!I24</f>
        <v>0</v>
      </c>
      <c r="I53">
        <f ca="1">'Summary All Theme Costs'!K69</f>
        <v>0</v>
      </c>
      <c r="J53">
        <f ca="1">'Summary All Theme Costs'!L81</f>
        <v>0</v>
      </c>
      <c r="K53">
        <f ca="1">'Summary All Theme Costs'!M81</f>
        <v>0</v>
      </c>
      <c r="L53">
        <f ca="1">'Summary All Theme Costs'!N81</f>
        <v>0</v>
      </c>
      <c r="M53">
        <f ca="1">'Summary All Theme Costs'!O81</f>
        <v>0</v>
      </c>
      <c r="N53">
        <f ca="1">'Summary All Theme Costs'!P81</f>
        <v>0</v>
      </c>
      <c r="O53">
        <f ca="1">'Summary All Theme Costs'!Q81</f>
        <v>0</v>
      </c>
      <c r="Q53">
        <f t="shared" ca="1" si="3"/>
        <v>0</v>
      </c>
    </row>
    <row r="54" spans="1:17" x14ac:dyDescent="0.25">
      <c r="A54">
        <f ca="1">'Summary of Costs by Theme'!C25</f>
        <v>0</v>
      </c>
      <c r="B54">
        <f ca="1">'Summary of Costs by Theme'!D25</f>
        <v>0</v>
      </c>
      <c r="C54">
        <f ca="1">'Summary of Costs by Theme'!E25</f>
        <v>0</v>
      </c>
      <c r="D54">
        <f ca="1">'Summary of Costs by Theme'!F25</f>
        <v>0</v>
      </c>
      <c r="E54">
        <f ca="1">'Summary of Costs by Theme'!G25</f>
        <v>0</v>
      </c>
      <c r="F54">
        <f ca="1">'Summary of Costs by Theme'!H25</f>
        <v>0</v>
      </c>
      <c r="G54">
        <f ca="1">'Summary of Costs by Theme'!I25</f>
        <v>0</v>
      </c>
      <c r="I54">
        <f ca="1">'Summary All Theme Costs'!C83</f>
        <v>0</v>
      </c>
      <c r="J54">
        <f ca="1">'Summary All Theme Costs'!D95</f>
        <v>0</v>
      </c>
      <c r="K54">
        <f ca="1">'Summary All Theme Costs'!E95</f>
        <v>0</v>
      </c>
      <c r="L54">
        <f ca="1">'Summary All Theme Costs'!F95</f>
        <v>0</v>
      </c>
      <c r="M54">
        <f ca="1">'Summary All Theme Costs'!G95</f>
        <v>0</v>
      </c>
      <c r="N54">
        <f ca="1">'Summary All Theme Costs'!H95</f>
        <v>0</v>
      </c>
      <c r="O54">
        <f ca="1">'Summary All Theme Costs'!I95</f>
        <v>0</v>
      </c>
      <c r="Q54">
        <f t="shared" ca="1" si="3"/>
        <v>0</v>
      </c>
    </row>
    <row r="55" spans="1:17" x14ac:dyDescent="0.25">
      <c r="A55">
        <f ca="1">'Summary of Costs by Theme'!C26</f>
        <v>0</v>
      </c>
      <c r="B55">
        <f ca="1">'Summary of Costs by Theme'!D26</f>
        <v>0</v>
      </c>
      <c r="C55">
        <f ca="1">'Summary of Costs by Theme'!E26</f>
        <v>0</v>
      </c>
      <c r="D55">
        <f ca="1">'Summary of Costs by Theme'!F26</f>
        <v>0</v>
      </c>
      <c r="E55">
        <f ca="1">'Summary of Costs by Theme'!G26</f>
        <v>0</v>
      </c>
      <c r="F55">
        <f ca="1">'Summary of Costs by Theme'!H26</f>
        <v>0</v>
      </c>
      <c r="G55">
        <f ca="1">'Summary of Costs by Theme'!I26</f>
        <v>0</v>
      </c>
      <c r="I55">
        <f ca="1">'Summary All Theme Costs'!K83</f>
        <v>0</v>
      </c>
      <c r="J55">
        <f ca="1">'Summary All Theme Costs'!L95</f>
        <v>0</v>
      </c>
      <c r="K55">
        <f ca="1">'Summary All Theme Costs'!M95</f>
        <v>0</v>
      </c>
      <c r="L55">
        <f ca="1">'Summary All Theme Costs'!N95</f>
        <v>0</v>
      </c>
      <c r="M55">
        <f ca="1">'Summary All Theme Costs'!O95</f>
        <v>0</v>
      </c>
      <c r="N55">
        <f ca="1">'Summary All Theme Costs'!P95</f>
        <v>0</v>
      </c>
      <c r="O55">
        <f ca="1">'Summary All Theme Costs'!Q95</f>
        <v>0</v>
      </c>
      <c r="Q55">
        <f t="shared" ca="1" si="3"/>
        <v>0</v>
      </c>
    </row>
    <row r="56" spans="1:17" x14ac:dyDescent="0.25">
      <c r="A56">
        <f ca="1">'Summary of Costs by Theme'!C27</f>
        <v>0</v>
      </c>
      <c r="B56">
        <f ca="1">'Summary of Costs by Theme'!D27</f>
        <v>0</v>
      </c>
      <c r="C56">
        <f ca="1">'Summary of Costs by Theme'!E27</f>
        <v>0</v>
      </c>
      <c r="D56">
        <f ca="1">'Summary of Costs by Theme'!F27</f>
        <v>0</v>
      </c>
      <c r="E56">
        <f ca="1">'Summary of Costs by Theme'!G27</f>
        <v>0</v>
      </c>
      <c r="F56">
        <f ca="1">'Summary of Costs by Theme'!H27</f>
        <v>0</v>
      </c>
      <c r="G56">
        <f ca="1">'Summary of Costs by Theme'!I27</f>
        <v>0</v>
      </c>
      <c r="I56">
        <f ca="1">'Summary All Theme Costs'!C97</f>
        <v>0</v>
      </c>
      <c r="J56">
        <f ca="1">'Summary All Theme Costs'!D109</f>
        <v>0</v>
      </c>
      <c r="K56">
        <f ca="1">'Summary All Theme Costs'!E109</f>
        <v>0</v>
      </c>
      <c r="L56">
        <f ca="1">'Summary All Theme Costs'!F109</f>
        <v>0</v>
      </c>
      <c r="M56">
        <f ca="1">'Summary All Theme Costs'!G109</f>
        <v>0</v>
      </c>
      <c r="N56">
        <f ca="1">'Summary All Theme Costs'!H109</f>
        <v>0</v>
      </c>
      <c r="O56">
        <f ca="1">'Summary All Theme Costs'!I109</f>
        <v>0</v>
      </c>
      <c r="Q56">
        <f t="shared" ca="1" si="3"/>
        <v>0</v>
      </c>
    </row>
    <row r="57" spans="1:17" x14ac:dyDescent="0.25">
      <c r="A57">
        <f ca="1">'Summary of Costs by Theme'!C28</f>
        <v>0</v>
      </c>
      <c r="B57">
        <f ca="1">'Summary of Costs by Theme'!D28</f>
        <v>0</v>
      </c>
      <c r="C57">
        <f ca="1">'Summary of Costs by Theme'!E28</f>
        <v>0</v>
      </c>
      <c r="D57">
        <f ca="1">'Summary of Costs by Theme'!F28</f>
        <v>0</v>
      </c>
      <c r="E57">
        <f ca="1">'Summary of Costs by Theme'!G28</f>
        <v>0</v>
      </c>
      <c r="F57">
        <f ca="1">'Summary of Costs by Theme'!H28</f>
        <v>0</v>
      </c>
      <c r="G57">
        <f ca="1">'Summary of Costs by Theme'!I28</f>
        <v>0</v>
      </c>
      <c r="I57">
        <f ca="1">'Summary All Theme Costs'!K97</f>
        <v>0</v>
      </c>
      <c r="J57">
        <f ca="1">'Summary All Theme Costs'!L109</f>
        <v>0</v>
      </c>
      <c r="K57">
        <f ca="1">'Summary All Theme Costs'!M109</f>
        <v>0</v>
      </c>
      <c r="L57">
        <f ca="1">'Summary All Theme Costs'!N109</f>
        <v>0</v>
      </c>
      <c r="M57">
        <f ca="1">'Summary All Theme Costs'!O109</f>
        <v>0</v>
      </c>
      <c r="N57">
        <f ca="1">'Summary All Theme Costs'!P109</f>
        <v>0</v>
      </c>
      <c r="O57">
        <f ca="1">'Summary All Theme Costs'!Q109</f>
        <v>0</v>
      </c>
      <c r="Q57">
        <f t="shared" ca="1" si="3"/>
        <v>0</v>
      </c>
    </row>
    <row r="58" spans="1:17" x14ac:dyDescent="0.25">
      <c r="A58">
        <f ca="1">'Summary of Costs by Theme'!C29</f>
        <v>0</v>
      </c>
      <c r="B58">
        <f ca="1">'Summary of Costs by Theme'!D29</f>
        <v>0</v>
      </c>
      <c r="C58">
        <f ca="1">'Summary of Costs by Theme'!E29</f>
        <v>0</v>
      </c>
      <c r="D58">
        <f ca="1">'Summary of Costs by Theme'!F29</f>
        <v>0</v>
      </c>
      <c r="E58">
        <f ca="1">'Summary of Costs by Theme'!G29</f>
        <v>0</v>
      </c>
      <c r="F58">
        <f ca="1">'Summary of Costs by Theme'!H29</f>
        <v>0</v>
      </c>
      <c r="G58">
        <f ca="1">'Summary of Costs by Theme'!I29</f>
        <v>0</v>
      </c>
      <c r="I58">
        <f ca="1">'Summary All Theme Costs'!C111</f>
        <v>0</v>
      </c>
      <c r="J58">
        <f ca="1">'Summary All Theme Costs'!D123</f>
        <v>0</v>
      </c>
      <c r="K58">
        <f ca="1">'Summary All Theme Costs'!E123</f>
        <v>0</v>
      </c>
      <c r="L58">
        <f ca="1">'Summary All Theme Costs'!F123</f>
        <v>0</v>
      </c>
      <c r="M58">
        <f ca="1">'Summary All Theme Costs'!G123</f>
        <v>0</v>
      </c>
      <c r="N58">
        <f ca="1">'Summary All Theme Costs'!H123</f>
        <v>0</v>
      </c>
      <c r="O58">
        <f ca="1">'Summary All Theme Costs'!I123</f>
        <v>0</v>
      </c>
      <c r="Q58">
        <f t="shared" ca="1" si="3"/>
        <v>0</v>
      </c>
    </row>
    <row r="59" spans="1:17" x14ac:dyDescent="0.25">
      <c r="A59">
        <f ca="1">'Summary of Costs by Theme'!C30</f>
        <v>0</v>
      </c>
      <c r="B59">
        <f ca="1">'Summary of Costs by Theme'!D30</f>
        <v>0</v>
      </c>
      <c r="C59">
        <f ca="1">'Summary of Costs by Theme'!E30</f>
        <v>0</v>
      </c>
      <c r="D59">
        <f ca="1">'Summary of Costs by Theme'!F30</f>
        <v>0</v>
      </c>
      <c r="E59">
        <f ca="1">'Summary of Costs by Theme'!G30</f>
        <v>0</v>
      </c>
      <c r="F59">
        <f ca="1">'Summary of Costs by Theme'!H30</f>
        <v>0</v>
      </c>
      <c r="G59">
        <f ca="1">'Summary of Costs by Theme'!I30</f>
        <v>0</v>
      </c>
      <c r="I59">
        <f ca="1">'Summary All Theme Costs'!K111</f>
        <v>0</v>
      </c>
      <c r="J59">
        <f ca="1">'Summary All Theme Costs'!L123</f>
        <v>0</v>
      </c>
      <c r="K59">
        <f ca="1">'Summary All Theme Costs'!M123</f>
        <v>0</v>
      </c>
      <c r="L59">
        <f ca="1">'Summary All Theme Costs'!N123</f>
        <v>0</v>
      </c>
      <c r="M59">
        <f ca="1">'Summary All Theme Costs'!O123</f>
        <v>0</v>
      </c>
      <c r="N59">
        <f ca="1">'Summary All Theme Costs'!P123</f>
        <v>0</v>
      </c>
      <c r="O59">
        <f ca="1">'Summary All Theme Costs'!Q123</f>
        <v>0</v>
      </c>
      <c r="Q59">
        <f t="shared" ca="1" si="3"/>
        <v>0</v>
      </c>
    </row>
    <row r="60" spans="1:17" x14ac:dyDescent="0.25">
      <c r="A60">
        <f ca="1">'Summary of Costs by Theme'!C31</f>
        <v>0</v>
      </c>
      <c r="B60">
        <f ca="1">'Summary of Costs by Theme'!D31</f>
        <v>0</v>
      </c>
      <c r="C60">
        <f ca="1">'Summary of Costs by Theme'!E31</f>
        <v>0</v>
      </c>
      <c r="D60">
        <f ca="1">'Summary of Costs by Theme'!F31</f>
        <v>0</v>
      </c>
      <c r="E60">
        <f ca="1">'Summary of Costs by Theme'!G31</f>
        <v>0</v>
      </c>
      <c r="F60">
        <f ca="1">'Summary of Costs by Theme'!H31</f>
        <v>0</v>
      </c>
      <c r="G60">
        <f ca="1">'Summary of Costs by Theme'!I31</f>
        <v>0</v>
      </c>
      <c r="I60">
        <f ca="1">'Summary All Theme Costs'!C125</f>
        <v>0</v>
      </c>
      <c r="J60">
        <f ca="1">'Summary All Theme Costs'!D137</f>
        <v>0</v>
      </c>
      <c r="K60">
        <f ca="1">'Summary All Theme Costs'!E137</f>
        <v>0</v>
      </c>
      <c r="L60">
        <f ca="1">'Summary All Theme Costs'!F137</f>
        <v>0</v>
      </c>
      <c r="M60">
        <f ca="1">'Summary All Theme Costs'!G137</f>
        <v>0</v>
      </c>
      <c r="N60">
        <f ca="1">'Summary All Theme Costs'!H137</f>
        <v>0</v>
      </c>
      <c r="O60">
        <f ca="1">'Summary All Theme Costs'!I137</f>
        <v>0</v>
      </c>
      <c r="Q60">
        <f t="shared" ca="1" si="3"/>
        <v>0</v>
      </c>
    </row>
    <row r="61" spans="1:17" x14ac:dyDescent="0.25">
      <c r="A61">
        <f ca="1">'Summary of Costs by Theme'!C32</f>
        <v>0</v>
      </c>
      <c r="B61">
        <f ca="1">'Summary of Costs by Theme'!D32</f>
        <v>0</v>
      </c>
      <c r="C61">
        <f ca="1">'Summary of Costs by Theme'!E32</f>
        <v>0</v>
      </c>
      <c r="D61">
        <f ca="1">'Summary of Costs by Theme'!F32</f>
        <v>0</v>
      </c>
      <c r="E61">
        <f ca="1">'Summary of Costs by Theme'!G32</f>
        <v>0</v>
      </c>
      <c r="F61">
        <f ca="1">'Summary of Costs by Theme'!H32</f>
        <v>0</v>
      </c>
      <c r="G61">
        <f ca="1">'Summary of Costs by Theme'!I32</f>
        <v>0</v>
      </c>
      <c r="I61">
        <f ca="1">'Summary All Theme Costs'!K125</f>
        <v>0</v>
      </c>
      <c r="J61">
        <f ca="1">'Summary All Theme Costs'!L137</f>
        <v>0</v>
      </c>
      <c r="K61">
        <f ca="1">'Summary All Theme Costs'!M137</f>
        <v>0</v>
      </c>
      <c r="L61">
        <f ca="1">'Summary All Theme Costs'!N137</f>
        <v>0</v>
      </c>
      <c r="M61">
        <f ca="1">'Summary All Theme Costs'!O137</f>
        <v>0</v>
      </c>
      <c r="N61">
        <f ca="1">'Summary All Theme Costs'!P137</f>
        <v>0</v>
      </c>
      <c r="O61">
        <f ca="1">'Summary All Theme Costs'!Q137</f>
        <v>0</v>
      </c>
      <c r="Q61">
        <f t="shared" ca="1" si="3"/>
        <v>0</v>
      </c>
    </row>
    <row r="62" spans="1:17" x14ac:dyDescent="0.25">
      <c r="A62">
        <f ca="1">'Summary of Costs by Theme'!C33</f>
        <v>0</v>
      </c>
      <c r="B62">
        <f ca="1">'Summary of Costs by Theme'!D33</f>
        <v>0</v>
      </c>
      <c r="C62">
        <f ca="1">'Summary of Costs by Theme'!E33</f>
        <v>0</v>
      </c>
      <c r="D62">
        <f ca="1">'Summary of Costs by Theme'!F33</f>
        <v>0</v>
      </c>
      <c r="E62">
        <f ca="1">'Summary of Costs by Theme'!G33</f>
        <v>0</v>
      </c>
      <c r="F62">
        <f ca="1">'Summary of Costs by Theme'!H33</f>
        <v>0</v>
      </c>
      <c r="G62">
        <f ca="1">'Summary of Costs by Theme'!I33</f>
        <v>0</v>
      </c>
      <c r="I62">
        <f ca="1">'Summary All Theme Costs'!C140</f>
        <v>0</v>
      </c>
      <c r="J62">
        <f ca="1">'Summary All Theme Costs'!D152</f>
        <v>0</v>
      </c>
      <c r="K62">
        <f ca="1">'Summary All Theme Costs'!E152</f>
        <v>0</v>
      </c>
      <c r="L62">
        <f ca="1">'Summary All Theme Costs'!F152</f>
        <v>0</v>
      </c>
      <c r="M62">
        <f ca="1">'Summary All Theme Costs'!G152</f>
        <v>0</v>
      </c>
      <c r="N62">
        <f ca="1">'Summary All Theme Costs'!H152</f>
        <v>0</v>
      </c>
      <c r="O62">
        <f ca="1">'Summary All Theme Costs'!I152</f>
        <v>0</v>
      </c>
      <c r="Q62">
        <f ca="1">O62-G62</f>
        <v>0</v>
      </c>
    </row>
    <row r="63" spans="1:17" x14ac:dyDescent="0.25">
      <c r="A63">
        <f ca="1">'Summary of Costs by Theme'!C34</f>
        <v>0</v>
      </c>
      <c r="B63">
        <f ca="1">'Summary of Costs by Theme'!D34</f>
        <v>0</v>
      </c>
      <c r="C63">
        <f ca="1">'Summary of Costs by Theme'!E34</f>
        <v>0</v>
      </c>
      <c r="D63">
        <f ca="1">'Summary of Costs by Theme'!F34</f>
        <v>0</v>
      </c>
      <c r="E63">
        <f ca="1">'Summary of Costs by Theme'!G34</f>
        <v>0</v>
      </c>
      <c r="F63">
        <f ca="1">'Summary of Costs by Theme'!H34</f>
        <v>0</v>
      </c>
      <c r="G63">
        <f ca="1">'Summary of Costs by Theme'!I34</f>
        <v>0</v>
      </c>
      <c r="I63">
        <f ca="1">'Summary All Theme Costs'!K140</f>
        <v>0</v>
      </c>
      <c r="J63">
        <f ca="1">'Summary All Theme Costs'!L152</f>
        <v>0</v>
      </c>
      <c r="K63">
        <f ca="1">'Summary All Theme Costs'!M152</f>
        <v>0</v>
      </c>
      <c r="L63">
        <f ca="1">'Summary All Theme Costs'!N152</f>
        <v>0</v>
      </c>
      <c r="M63">
        <f ca="1">'Summary All Theme Costs'!O152</f>
        <v>0</v>
      </c>
      <c r="N63">
        <f ca="1">'Summary All Theme Costs'!P152</f>
        <v>0</v>
      </c>
      <c r="O63">
        <f ca="1">'Summary All Theme Costs'!Q152</f>
        <v>0</v>
      </c>
      <c r="Q63">
        <f ca="1">O63-G63</f>
        <v>0</v>
      </c>
    </row>
    <row r="64" spans="1:17" x14ac:dyDescent="0.25">
      <c r="Q64">
        <f t="shared" si="3"/>
        <v>0</v>
      </c>
    </row>
  </sheetData>
  <sheetProtection password="CC32" sheet="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50"/>
  </sheetPr>
  <dimension ref="A1:L223"/>
  <sheetViews>
    <sheetView showGridLines="0" workbookViewId="0">
      <selection activeCell="D25" sqref="D25"/>
    </sheetView>
  </sheetViews>
  <sheetFormatPr defaultColWidth="0" defaultRowHeight="28.5" customHeight="1" zeroHeight="1" x14ac:dyDescent="0.25"/>
  <cols>
    <col min="1" max="1" width="1.42578125" customWidth="1"/>
    <col min="2" max="2" width="3" bestFit="1" customWidth="1"/>
    <col min="3" max="3" width="25.42578125" customWidth="1"/>
    <col min="4" max="4" width="50.42578125" customWidth="1"/>
    <col min="5" max="5" width="4" customWidth="1"/>
    <col min="6" max="6" width="50.42578125" customWidth="1"/>
    <col min="7" max="8" width="15.42578125" customWidth="1"/>
    <col min="9" max="9" width="20.5703125" customWidth="1"/>
    <col min="10" max="10" width="16.140625" customWidth="1"/>
    <col min="11" max="11" width="1.42578125" customWidth="1"/>
    <col min="12" max="16384" width="9.140625" hidden="1"/>
  </cols>
  <sheetData>
    <row r="1" spans="2:11" ht="8.25" customHeight="1" x14ac:dyDescent="0.25"/>
    <row r="2" spans="2:11" ht="8.25" customHeight="1" thickBot="1" x14ac:dyDescent="0.3">
      <c r="B2" s="4"/>
      <c r="C2" s="4"/>
      <c r="D2" s="4"/>
      <c r="E2" s="4"/>
      <c r="F2" s="4"/>
      <c r="G2" s="4"/>
      <c r="H2" s="4"/>
      <c r="I2" s="4"/>
      <c r="J2" s="4"/>
    </row>
    <row r="3" spans="2:11" ht="16.5" thickBot="1" x14ac:dyDescent="0.3">
      <c r="B3" s="4"/>
      <c r="C3" s="447" t="s">
        <v>460</v>
      </c>
      <c r="D3" s="464"/>
      <c r="E3" s="464"/>
      <c r="F3" s="464"/>
      <c r="G3" s="464"/>
      <c r="H3" s="438"/>
      <c r="I3" s="438"/>
      <c r="J3" s="91"/>
      <c r="K3" s="88"/>
    </row>
    <row r="4" spans="2:11" ht="15" customHeight="1" thickBot="1" x14ac:dyDescent="0.3">
      <c r="B4" s="4"/>
      <c r="C4" s="4"/>
      <c r="D4" s="4"/>
      <c r="E4" s="4"/>
      <c r="F4" s="4"/>
      <c r="G4" s="4"/>
      <c r="H4" s="4"/>
      <c r="I4" s="4"/>
      <c r="J4" s="4"/>
    </row>
    <row r="5" spans="2:11" ht="38.25" customHeight="1" x14ac:dyDescent="0.25">
      <c r="B5" s="4"/>
      <c r="C5" s="455" t="s">
        <v>461</v>
      </c>
      <c r="D5" s="456"/>
      <c r="E5" s="456"/>
      <c r="F5" s="456"/>
      <c r="G5" s="457"/>
      <c r="H5" s="439"/>
      <c r="I5" s="439"/>
      <c r="J5" s="4"/>
    </row>
    <row r="6" spans="2:11" ht="38.25" customHeight="1" x14ac:dyDescent="0.25">
      <c r="B6" s="4"/>
      <c r="C6" s="458"/>
      <c r="D6" s="459"/>
      <c r="E6" s="459"/>
      <c r="F6" s="459"/>
      <c r="G6" s="460"/>
      <c r="H6" s="439"/>
      <c r="I6" s="439"/>
      <c r="J6" s="4"/>
    </row>
    <row r="7" spans="2:11" ht="86.25" customHeight="1" thickBot="1" x14ac:dyDescent="0.3">
      <c r="B7" s="4"/>
      <c r="C7" s="461"/>
      <c r="D7" s="462"/>
      <c r="E7" s="462"/>
      <c r="F7" s="462"/>
      <c r="G7" s="463"/>
      <c r="H7" s="439"/>
      <c r="I7" s="439"/>
      <c r="J7" s="4"/>
    </row>
    <row r="8" spans="2:11" ht="15" x14ac:dyDescent="0.25">
      <c r="B8" s="4"/>
      <c r="C8" s="4"/>
      <c r="D8" s="4"/>
      <c r="E8" s="4"/>
      <c r="F8" s="4"/>
      <c r="G8" s="4"/>
      <c r="H8" s="4"/>
      <c r="I8" s="4"/>
      <c r="J8" s="4"/>
    </row>
    <row r="9" spans="2:11" ht="15" x14ac:dyDescent="0.25">
      <c r="B9" s="4"/>
      <c r="C9" s="4"/>
      <c r="D9" s="4"/>
      <c r="E9" s="4"/>
      <c r="F9" s="4"/>
      <c r="G9" s="4"/>
      <c r="H9" s="4"/>
      <c r="I9" s="4"/>
      <c r="J9" s="4"/>
    </row>
    <row r="10" spans="2:11" ht="15" customHeight="1" x14ac:dyDescent="0.25">
      <c r="B10" s="4"/>
      <c r="C10" s="4"/>
      <c r="D10" s="4"/>
      <c r="E10" s="4"/>
      <c r="F10" s="4"/>
      <c r="G10" s="4"/>
      <c r="H10" s="4"/>
      <c r="I10" s="4"/>
      <c r="J10" s="4"/>
    </row>
    <row r="11" spans="2:11" ht="15.75" thickBot="1" x14ac:dyDescent="0.3">
      <c r="B11" s="4"/>
      <c r="C11" s="314" t="s">
        <v>462</v>
      </c>
      <c r="D11" s="4"/>
      <c r="E11" s="4"/>
      <c r="F11" s="203" t="s">
        <v>463</v>
      </c>
      <c r="G11" s="204"/>
      <c r="H11" s="204"/>
      <c r="I11" s="204"/>
      <c r="J11" s="4"/>
    </row>
    <row r="12" spans="2:11" ht="15" x14ac:dyDescent="0.25">
      <c r="B12" s="4"/>
      <c r="C12" s="164" t="s">
        <v>464</v>
      </c>
      <c r="D12" s="188" t="s">
        <v>465</v>
      </c>
      <c r="E12" s="4"/>
      <c r="F12" s="204" t="s">
        <v>466</v>
      </c>
      <c r="G12" s="205">
        <v>1</v>
      </c>
      <c r="H12" s="205"/>
      <c r="I12" s="205"/>
      <c r="J12" s="4"/>
    </row>
    <row r="13" spans="2:11" ht="15" x14ac:dyDescent="0.25">
      <c r="B13" s="4"/>
      <c r="C13" s="165" t="s">
        <v>467</v>
      </c>
      <c r="D13" s="186"/>
      <c r="E13" s="4"/>
      <c r="F13" s="204" t="s">
        <v>468</v>
      </c>
      <c r="G13" s="205">
        <v>1</v>
      </c>
      <c r="H13" s="205"/>
      <c r="I13" s="205"/>
      <c r="J13" s="4"/>
    </row>
    <row r="14" spans="2:11" ht="15" x14ac:dyDescent="0.25">
      <c r="B14" s="4"/>
      <c r="C14" s="165" t="s">
        <v>469</v>
      </c>
      <c r="D14" s="425"/>
      <c r="E14" s="4"/>
      <c r="F14" s="204" t="s">
        <v>470</v>
      </c>
      <c r="G14" s="205" t="str">
        <f>IFERROR(VLOOKUP(TEXT($D$12,"@"),$C$45:$J$51,4,0),0)</f>
        <v>No</v>
      </c>
      <c r="H14" s="205"/>
      <c r="I14" s="205"/>
      <c r="J14" s="4"/>
    </row>
    <row r="15" spans="2:11" ht="15" x14ac:dyDescent="0.25">
      <c r="B15" s="4"/>
      <c r="C15" s="165" t="s">
        <v>471</v>
      </c>
      <c r="D15" s="186"/>
      <c r="E15" s="4"/>
      <c r="F15" s="204" t="s">
        <v>472</v>
      </c>
      <c r="G15" s="205" t="str">
        <f>IFERROR(VLOOKUP(TEXT($D$12,"@"),$C$45:$J$51,5,0),0)</f>
        <v>Yes</v>
      </c>
      <c r="H15" s="205"/>
      <c r="I15" s="205"/>
      <c r="J15" s="4"/>
    </row>
    <row r="16" spans="2:11" ht="15.75" thickBot="1" x14ac:dyDescent="0.3">
      <c r="B16" s="4"/>
      <c r="C16" s="166" t="s">
        <v>473</v>
      </c>
      <c r="D16" s="187"/>
      <c r="E16" s="4"/>
      <c r="F16" s="204" t="s">
        <v>474</v>
      </c>
      <c r="G16" s="205">
        <f>IFERROR(VLOOKUP(TEXT($D$12,"@"),$C$45:$J$51,6,0),0)</f>
        <v>0</v>
      </c>
      <c r="H16" s="205"/>
      <c r="I16" s="205"/>
      <c r="J16" s="4"/>
    </row>
    <row r="17" spans="2:12" ht="15" customHeight="1" x14ac:dyDescent="0.25">
      <c r="B17" s="4"/>
      <c r="C17" s="4"/>
      <c r="D17" s="213"/>
      <c r="E17" s="4"/>
      <c r="F17" s="204" t="s">
        <v>475</v>
      </c>
      <c r="G17" s="205" t="s">
        <v>430</v>
      </c>
      <c r="H17" s="205"/>
      <c r="I17" s="205"/>
      <c r="J17" s="4"/>
    </row>
    <row r="18" spans="2:12" ht="15" customHeight="1" x14ac:dyDescent="0.25">
      <c r="B18" s="4"/>
      <c r="C18" s="4"/>
      <c r="D18" s="4"/>
      <c r="E18" s="4"/>
      <c r="F18" s="204" t="s">
        <v>476</v>
      </c>
      <c r="G18" s="205" t="s">
        <v>430</v>
      </c>
      <c r="H18" s="205"/>
      <c r="I18" s="205"/>
      <c r="J18" s="4"/>
      <c r="L18" t="s">
        <v>477</v>
      </c>
    </row>
    <row r="19" spans="2:12" ht="12" customHeight="1" x14ac:dyDescent="0.25">
      <c r="B19" s="4"/>
      <c r="C19" s="4"/>
      <c r="D19" s="4"/>
      <c r="E19" s="4"/>
      <c r="F19" s="216" t="s">
        <v>478</v>
      </c>
      <c r="G19" s="202"/>
      <c r="H19" s="202"/>
      <c r="I19" s="202"/>
      <c r="J19" s="4"/>
    </row>
    <row r="20" spans="2:12" ht="45.75" thickBot="1" x14ac:dyDescent="0.3">
      <c r="B20" s="4"/>
      <c r="C20" s="314"/>
      <c r="D20" s="314" t="s">
        <v>479</v>
      </c>
      <c r="E20" s="4"/>
      <c r="F20" s="217" t="s">
        <v>480</v>
      </c>
      <c r="G20" s="315" t="s">
        <v>481</v>
      </c>
      <c r="H20" s="440" t="s">
        <v>634</v>
      </c>
      <c r="I20" s="440" t="s">
        <v>635</v>
      </c>
      <c r="J20" s="4"/>
      <c r="L20">
        <v>0</v>
      </c>
    </row>
    <row r="21" spans="2:12" s="73" customFormat="1" ht="15" x14ac:dyDescent="0.25">
      <c r="B21" s="85"/>
      <c r="C21" s="208">
        <v>1</v>
      </c>
      <c r="D21" s="185" t="s">
        <v>52</v>
      </c>
      <c r="E21" s="85">
        <v>1</v>
      </c>
      <c r="F21" s="189" t="str">
        <f>IF(D15="","",D15)</f>
        <v/>
      </c>
      <c r="G21" s="209" t="s">
        <v>51</v>
      </c>
      <c r="H21" s="209" t="s">
        <v>678</v>
      </c>
      <c r="I21" s="445">
        <f>VLOOKUP(H21,$F$55:$H$213,2,0)</f>
        <v>0</v>
      </c>
      <c r="J21" s="85"/>
      <c r="L21" s="73">
        <f>IF(COUNTIF(D$20:D21,D21)=1,L20+1,L20)</f>
        <v>1</v>
      </c>
    </row>
    <row r="22" spans="2:12" s="73" customFormat="1" ht="15" x14ac:dyDescent="0.25">
      <c r="B22" s="85"/>
      <c r="C22" s="208">
        <v>2</v>
      </c>
      <c r="D22" s="211"/>
      <c r="E22" s="85">
        <v>2</v>
      </c>
      <c r="F22" s="190"/>
      <c r="G22" s="209" t="s">
        <v>51</v>
      </c>
      <c r="H22" s="209" t="s">
        <v>678</v>
      </c>
      <c r="I22" s="445">
        <f t="shared" ref="I22" si="0">VLOOKUP(H22,$F$55:$H$213,2,0)</f>
        <v>0</v>
      </c>
      <c r="J22" s="85"/>
      <c r="L22" s="73">
        <f>IF(COUNTIF(D$20:D22,D22)=1,L21+1,L21)</f>
        <v>1</v>
      </c>
    </row>
    <row r="23" spans="2:12" s="73" customFormat="1" ht="15" x14ac:dyDescent="0.25">
      <c r="B23" s="85"/>
      <c r="C23" s="208">
        <v>3</v>
      </c>
      <c r="D23" s="211"/>
      <c r="E23" s="85">
        <v>3</v>
      </c>
      <c r="F23" s="190"/>
      <c r="G23" s="209" t="s">
        <v>51</v>
      </c>
      <c r="H23" s="209" t="s">
        <v>678</v>
      </c>
      <c r="I23" s="445">
        <f t="shared" ref="I22:I40" si="1">VLOOKUP(H23,$F$55:$H$213,2,0)</f>
        <v>0</v>
      </c>
      <c r="J23" s="85"/>
      <c r="L23" s="73">
        <f>IF(COUNTIF(D$20:D23,D23)=1,L22+1,L22)</f>
        <v>1</v>
      </c>
    </row>
    <row r="24" spans="2:12" s="73" customFormat="1" ht="15" x14ac:dyDescent="0.25">
      <c r="B24" s="85"/>
      <c r="C24" s="208">
        <v>4</v>
      </c>
      <c r="D24" s="211"/>
      <c r="E24" s="85">
        <v>4</v>
      </c>
      <c r="F24" s="190"/>
      <c r="G24" s="209" t="s">
        <v>51</v>
      </c>
      <c r="H24" s="209" t="s">
        <v>678</v>
      </c>
      <c r="I24" s="445">
        <f t="shared" si="1"/>
        <v>0</v>
      </c>
      <c r="J24" s="85"/>
      <c r="L24" s="73">
        <f>IF(COUNTIF(D$20:D24,D24)=1,L23+1,L23)</f>
        <v>1</v>
      </c>
    </row>
    <row r="25" spans="2:12" s="73" customFormat="1" ht="15" x14ac:dyDescent="0.25">
      <c r="B25" s="85"/>
      <c r="C25" s="208">
        <v>5</v>
      </c>
      <c r="D25" s="211"/>
      <c r="E25" s="85">
        <v>5</v>
      </c>
      <c r="F25" s="190"/>
      <c r="G25" s="209" t="s">
        <v>51</v>
      </c>
      <c r="H25" s="209" t="s">
        <v>678</v>
      </c>
      <c r="I25" s="445">
        <f t="shared" si="1"/>
        <v>0</v>
      </c>
      <c r="J25" s="85"/>
      <c r="L25" s="73">
        <f>IF(COUNTIF(D$20:D25,D25)=1,L24+1,L24)</f>
        <v>1</v>
      </c>
    </row>
    <row r="26" spans="2:12" s="73" customFormat="1" ht="15" x14ac:dyDescent="0.25">
      <c r="B26" s="85"/>
      <c r="C26" s="208">
        <v>6</v>
      </c>
      <c r="D26" s="211"/>
      <c r="E26" s="85">
        <v>6</v>
      </c>
      <c r="F26" s="190"/>
      <c r="G26" s="209" t="s">
        <v>51</v>
      </c>
      <c r="H26" s="209" t="s">
        <v>678</v>
      </c>
      <c r="I26" s="445">
        <f t="shared" si="1"/>
        <v>0</v>
      </c>
      <c r="J26" s="85"/>
      <c r="L26" s="73">
        <f>IF(COUNTIF(D$20:D26,D26)=1,L25+1,L25)</f>
        <v>1</v>
      </c>
    </row>
    <row r="27" spans="2:12" s="73" customFormat="1" ht="15" x14ac:dyDescent="0.25">
      <c r="B27" s="85"/>
      <c r="C27" s="208">
        <v>7</v>
      </c>
      <c r="D27" s="211"/>
      <c r="E27" s="85">
        <v>7</v>
      </c>
      <c r="F27" s="190"/>
      <c r="G27" s="209" t="s">
        <v>51</v>
      </c>
      <c r="H27" s="209" t="s">
        <v>678</v>
      </c>
      <c r="I27" s="445">
        <f t="shared" si="1"/>
        <v>0</v>
      </c>
      <c r="J27" s="85"/>
      <c r="L27" s="73">
        <f>IF(COUNTIF(D$20:D27,D27)=1,L26+1,L26)</f>
        <v>1</v>
      </c>
    </row>
    <row r="28" spans="2:12" s="73" customFormat="1" ht="15" x14ac:dyDescent="0.25">
      <c r="B28" s="85"/>
      <c r="C28" s="208">
        <v>8</v>
      </c>
      <c r="D28" s="211"/>
      <c r="E28" s="85">
        <v>8</v>
      </c>
      <c r="F28" s="190"/>
      <c r="G28" s="209" t="s">
        <v>51</v>
      </c>
      <c r="H28" s="209" t="s">
        <v>678</v>
      </c>
      <c r="I28" s="445">
        <f t="shared" si="1"/>
        <v>0</v>
      </c>
      <c r="J28" s="85"/>
      <c r="L28" s="73">
        <f>IF(COUNTIF(D$20:D28,D28)=1,L27+1,L27)</f>
        <v>1</v>
      </c>
    </row>
    <row r="29" spans="2:12" s="73" customFormat="1" ht="15" x14ac:dyDescent="0.25">
      <c r="B29" s="85"/>
      <c r="C29" s="208">
        <v>9</v>
      </c>
      <c r="D29" s="211"/>
      <c r="E29" s="85">
        <v>9</v>
      </c>
      <c r="F29" s="190"/>
      <c r="G29" s="209" t="s">
        <v>51</v>
      </c>
      <c r="H29" s="209" t="s">
        <v>678</v>
      </c>
      <c r="I29" s="445">
        <f t="shared" si="1"/>
        <v>0</v>
      </c>
      <c r="J29" s="85"/>
      <c r="L29" s="73">
        <f>IF(COUNTIF(D$20:D29,D29)=1,L28+1,L28)</f>
        <v>1</v>
      </c>
    </row>
    <row r="30" spans="2:12" s="73" customFormat="1" ht="15" x14ac:dyDescent="0.25">
      <c r="B30" s="85"/>
      <c r="C30" s="208">
        <v>10</v>
      </c>
      <c r="D30" s="211"/>
      <c r="E30" s="85">
        <v>10</v>
      </c>
      <c r="F30" s="190"/>
      <c r="G30" s="209" t="s">
        <v>51</v>
      </c>
      <c r="H30" s="209" t="s">
        <v>678</v>
      </c>
      <c r="I30" s="445">
        <f t="shared" si="1"/>
        <v>0</v>
      </c>
      <c r="J30" s="85"/>
      <c r="L30" s="73">
        <f>IF(COUNTIF(D$20:D30,D30)=1,L29+1,L29)</f>
        <v>1</v>
      </c>
    </row>
    <row r="31" spans="2:12" s="73" customFormat="1" ht="15" x14ac:dyDescent="0.25">
      <c r="B31" s="85"/>
      <c r="C31" s="208">
        <v>11</v>
      </c>
      <c r="D31" s="211"/>
      <c r="E31" s="85">
        <v>11</v>
      </c>
      <c r="F31" s="190"/>
      <c r="G31" s="209" t="s">
        <v>51</v>
      </c>
      <c r="H31" s="209" t="s">
        <v>678</v>
      </c>
      <c r="I31" s="445">
        <f t="shared" si="1"/>
        <v>0</v>
      </c>
      <c r="J31" s="85"/>
      <c r="L31" s="73">
        <f>IF(COUNTIF(D$20:D31,D31)=1,L30+1,L30)</f>
        <v>1</v>
      </c>
    </row>
    <row r="32" spans="2:12" s="73" customFormat="1" ht="15" x14ac:dyDescent="0.25">
      <c r="B32" s="85"/>
      <c r="C32" s="208">
        <v>12</v>
      </c>
      <c r="D32" s="211"/>
      <c r="E32" s="85">
        <v>12</v>
      </c>
      <c r="F32" s="190"/>
      <c r="G32" s="209" t="s">
        <v>51</v>
      </c>
      <c r="H32" s="209" t="s">
        <v>678</v>
      </c>
      <c r="I32" s="445">
        <f t="shared" si="1"/>
        <v>0</v>
      </c>
      <c r="J32" s="85"/>
      <c r="L32" s="73">
        <f>IF(COUNTIF(D$20:D32,D32)=1,L31+1,L31)</f>
        <v>1</v>
      </c>
    </row>
    <row r="33" spans="2:12" s="73" customFormat="1" ht="15" x14ac:dyDescent="0.25">
      <c r="B33" s="85"/>
      <c r="C33" s="208">
        <v>13</v>
      </c>
      <c r="D33" s="211"/>
      <c r="E33" s="85">
        <v>13</v>
      </c>
      <c r="F33" s="190"/>
      <c r="G33" s="209" t="s">
        <v>51</v>
      </c>
      <c r="H33" s="209" t="s">
        <v>678</v>
      </c>
      <c r="I33" s="445">
        <f t="shared" si="1"/>
        <v>0</v>
      </c>
      <c r="J33" s="85"/>
      <c r="L33" s="73">
        <f>IF(COUNTIF(D$20:D33,D33)=1,L32+1,L32)</f>
        <v>1</v>
      </c>
    </row>
    <row r="34" spans="2:12" s="73" customFormat="1" ht="15" x14ac:dyDescent="0.25">
      <c r="B34" s="85"/>
      <c r="C34" s="208">
        <v>14</v>
      </c>
      <c r="D34" s="211"/>
      <c r="E34" s="85">
        <v>14</v>
      </c>
      <c r="F34" s="190"/>
      <c r="G34" s="209" t="s">
        <v>51</v>
      </c>
      <c r="H34" s="209" t="s">
        <v>678</v>
      </c>
      <c r="I34" s="445">
        <f t="shared" si="1"/>
        <v>0</v>
      </c>
      <c r="J34" s="85"/>
      <c r="L34" s="73">
        <f>IF(COUNTIF(D$20:D34,D34)=1,L33+1,L33)</f>
        <v>1</v>
      </c>
    </row>
    <row r="35" spans="2:12" s="73" customFormat="1" ht="15" x14ac:dyDescent="0.25">
      <c r="B35" s="85"/>
      <c r="C35" s="208">
        <v>15</v>
      </c>
      <c r="D35" s="211"/>
      <c r="E35" s="85">
        <v>15</v>
      </c>
      <c r="F35" s="190"/>
      <c r="G35" s="209" t="s">
        <v>51</v>
      </c>
      <c r="H35" s="209" t="s">
        <v>678</v>
      </c>
      <c r="I35" s="445">
        <f t="shared" si="1"/>
        <v>0</v>
      </c>
      <c r="J35" s="85"/>
      <c r="L35" s="73">
        <f>IF(COUNTIF(D$20:D35,D35)=1,L34+1,L34)</f>
        <v>1</v>
      </c>
    </row>
    <row r="36" spans="2:12" s="73" customFormat="1" ht="15" x14ac:dyDescent="0.25">
      <c r="B36" s="85"/>
      <c r="C36" s="208">
        <v>16</v>
      </c>
      <c r="D36" s="211"/>
      <c r="E36" s="85">
        <v>16</v>
      </c>
      <c r="F36" s="190"/>
      <c r="G36" s="209" t="s">
        <v>51</v>
      </c>
      <c r="H36" s="209" t="s">
        <v>678</v>
      </c>
      <c r="I36" s="445">
        <f t="shared" si="1"/>
        <v>0</v>
      </c>
      <c r="J36" s="85"/>
      <c r="L36" s="73">
        <f>IF(COUNTIF(D$20:D36,D36)=1,L35+1,L35)</f>
        <v>1</v>
      </c>
    </row>
    <row r="37" spans="2:12" s="73" customFormat="1" ht="15" x14ac:dyDescent="0.25">
      <c r="B37" s="85"/>
      <c r="C37" s="208">
        <v>17</v>
      </c>
      <c r="D37" s="211"/>
      <c r="E37" s="85">
        <v>17</v>
      </c>
      <c r="F37" s="190"/>
      <c r="G37" s="209" t="s">
        <v>51</v>
      </c>
      <c r="H37" s="209" t="s">
        <v>678</v>
      </c>
      <c r="I37" s="445">
        <f t="shared" si="1"/>
        <v>0</v>
      </c>
      <c r="J37" s="85"/>
      <c r="L37" s="73">
        <f>IF(COUNTIF(D$20:D37,D37)=1,L36+1,L36)</f>
        <v>1</v>
      </c>
    </row>
    <row r="38" spans="2:12" s="73" customFormat="1" ht="15" x14ac:dyDescent="0.25">
      <c r="B38" s="85"/>
      <c r="C38" s="208">
        <v>18</v>
      </c>
      <c r="D38" s="211"/>
      <c r="E38" s="85">
        <v>18</v>
      </c>
      <c r="F38" s="190"/>
      <c r="G38" s="209" t="s">
        <v>51</v>
      </c>
      <c r="H38" s="209" t="s">
        <v>678</v>
      </c>
      <c r="I38" s="445">
        <f t="shared" si="1"/>
        <v>0</v>
      </c>
      <c r="J38" s="85"/>
      <c r="L38" s="73">
        <f>IF(COUNTIF(D$20:D38,D38)=1,L37+1,L37)</f>
        <v>1</v>
      </c>
    </row>
    <row r="39" spans="2:12" s="73" customFormat="1" ht="15" x14ac:dyDescent="0.25">
      <c r="B39" s="85"/>
      <c r="C39" s="208">
        <v>19</v>
      </c>
      <c r="D39" s="211"/>
      <c r="E39" s="85">
        <v>19</v>
      </c>
      <c r="F39" s="190"/>
      <c r="G39" s="209" t="s">
        <v>51</v>
      </c>
      <c r="H39" s="209" t="s">
        <v>678</v>
      </c>
      <c r="I39" s="445">
        <f t="shared" si="1"/>
        <v>0</v>
      </c>
      <c r="J39" s="85"/>
      <c r="L39" s="73">
        <f>IF(COUNTIF(D$20:D39,D39)=1,L38+1,L38)</f>
        <v>1</v>
      </c>
    </row>
    <row r="40" spans="2:12" s="73" customFormat="1" ht="15.75" thickBot="1" x14ac:dyDescent="0.3">
      <c r="B40" s="85"/>
      <c r="C40" s="208">
        <v>20</v>
      </c>
      <c r="D40" s="212"/>
      <c r="E40" s="85">
        <v>20</v>
      </c>
      <c r="F40" s="191"/>
      <c r="G40" s="210" t="s">
        <v>51</v>
      </c>
      <c r="H40" s="209" t="s">
        <v>678</v>
      </c>
      <c r="I40" s="445">
        <f t="shared" si="1"/>
        <v>0</v>
      </c>
      <c r="J40" s="85"/>
      <c r="L40" s="73">
        <f>IF(COUNTIF(D$20:D40,D40)=1,L39+1,L39)</f>
        <v>1</v>
      </c>
    </row>
    <row r="41" spans="2:12" ht="8.1" customHeight="1" x14ac:dyDescent="0.25">
      <c r="B41" s="4"/>
      <c r="C41" s="4"/>
      <c r="D41" s="4"/>
      <c r="E41" s="4"/>
      <c r="F41" s="4"/>
      <c r="G41" s="4"/>
      <c r="H41" s="4"/>
      <c r="I41" s="4"/>
      <c r="J41" s="4"/>
      <c r="L41">
        <f>IF(COUNTIF(D$20:D41,D41)=1,L40+1,L40)</f>
        <v>1</v>
      </c>
    </row>
    <row r="42" spans="2:12" ht="8.25" customHeight="1" x14ac:dyDescent="0.25"/>
    <row r="44" spans="2:12" ht="28.5" hidden="1" customHeight="1" x14ac:dyDescent="0.25">
      <c r="C44" t="s">
        <v>90</v>
      </c>
      <c r="D44" s="81" t="s">
        <v>482</v>
      </c>
      <c r="F44" s="3" t="s">
        <v>470</v>
      </c>
      <c r="G44" s="3" t="s">
        <v>472</v>
      </c>
      <c r="H44" s="432"/>
      <c r="I44" s="432"/>
      <c r="J44" t="s">
        <v>483</v>
      </c>
    </row>
    <row r="45" spans="2:12" ht="28.5" hidden="1" customHeight="1" x14ac:dyDescent="0.25">
      <c r="C45" t="s">
        <v>484</v>
      </c>
      <c r="D45" s="82">
        <v>0.8</v>
      </c>
      <c r="F45" s="84" t="s">
        <v>430</v>
      </c>
      <c r="G45" s="84" t="s">
        <v>431</v>
      </c>
      <c r="H45" s="84"/>
      <c r="I45" s="84"/>
      <c r="J45" s="84" t="s">
        <v>430</v>
      </c>
    </row>
    <row r="46" spans="2:12" ht="28.5" hidden="1" customHeight="1" x14ac:dyDescent="0.25">
      <c r="C46" t="s">
        <v>485</v>
      </c>
      <c r="D46" s="82">
        <v>1</v>
      </c>
      <c r="F46" s="84" t="s">
        <v>431</v>
      </c>
      <c r="G46" s="84" t="s">
        <v>431</v>
      </c>
      <c r="H46" s="84"/>
      <c r="I46" s="84"/>
      <c r="J46" s="84" t="s">
        <v>430</v>
      </c>
    </row>
    <row r="47" spans="2:12" ht="28.5" hidden="1" customHeight="1" x14ac:dyDescent="0.25">
      <c r="C47" t="s">
        <v>486</v>
      </c>
      <c r="D47" s="82">
        <v>1</v>
      </c>
      <c r="F47" s="84" t="s">
        <v>431</v>
      </c>
      <c r="G47" s="84" t="s">
        <v>431</v>
      </c>
      <c r="H47" s="84"/>
      <c r="I47" s="84"/>
      <c r="J47" s="84" t="s">
        <v>430</v>
      </c>
    </row>
    <row r="48" spans="2:12" ht="28.5" hidden="1" customHeight="1" x14ac:dyDescent="0.25">
      <c r="C48" t="s">
        <v>487</v>
      </c>
      <c r="D48" s="82">
        <v>0.8</v>
      </c>
      <c r="F48" s="84" t="s">
        <v>430</v>
      </c>
      <c r="G48" s="84" t="s">
        <v>431</v>
      </c>
      <c r="H48" s="84"/>
      <c r="I48" s="84"/>
      <c r="J48" s="84" t="s">
        <v>430</v>
      </c>
    </row>
    <row r="49" spans="3:10" ht="28.5" hidden="1" customHeight="1" x14ac:dyDescent="0.25">
      <c r="C49" t="s">
        <v>488</v>
      </c>
      <c r="D49" s="82">
        <v>1</v>
      </c>
      <c r="F49" s="84" t="s">
        <v>430</v>
      </c>
      <c r="G49" s="84" t="s">
        <v>431</v>
      </c>
      <c r="H49" s="84"/>
      <c r="I49" s="84"/>
      <c r="J49" s="84" t="s">
        <v>430</v>
      </c>
    </row>
    <row r="50" spans="3:10" ht="28.5" hidden="1" customHeight="1" x14ac:dyDescent="0.25">
      <c r="C50" t="s">
        <v>465</v>
      </c>
      <c r="D50" s="82">
        <v>1</v>
      </c>
      <c r="F50" s="84" t="s">
        <v>431</v>
      </c>
      <c r="G50" s="84" t="s">
        <v>430</v>
      </c>
      <c r="H50" s="84"/>
      <c r="I50" s="84"/>
      <c r="J50" s="84" t="s">
        <v>430</v>
      </c>
    </row>
    <row r="51" spans="3:10" ht="28.5" hidden="1" customHeight="1" x14ac:dyDescent="0.25">
      <c r="C51" t="s">
        <v>489</v>
      </c>
      <c r="D51" s="82">
        <v>1</v>
      </c>
      <c r="F51" s="84" t="s">
        <v>430</v>
      </c>
      <c r="G51" s="84" t="s">
        <v>431</v>
      </c>
      <c r="H51" s="84"/>
      <c r="I51" s="84"/>
      <c r="J51" s="84" t="s">
        <v>430</v>
      </c>
    </row>
    <row r="52" spans="3:10" ht="28.5" hidden="1" customHeight="1" thickBot="1" x14ac:dyDescent="0.3"/>
    <row r="53" spans="3:10" ht="28.5" hidden="1" customHeight="1" thickBot="1" x14ac:dyDescent="0.3">
      <c r="C53" s="92" t="s">
        <v>123</v>
      </c>
    </row>
    <row r="54" spans="3:10" ht="28.5" hidden="1" customHeight="1" x14ac:dyDescent="0.25">
      <c r="C54" s="12" t="s">
        <v>51</v>
      </c>
      <c r="E54" s="441" t="s">
        <v>636</v>
      </c>
      <c r="F54" s="442" t="s">
        <v>634</v>
      </c>
      <c r="G54" s="442" t="s">
        <v>637</v>
      </c>
      <c r="H54" s="442" t="s">
        <v>638</v>
      </c>
      <c r="I54" s="443"/>
      <c r="J54" s="443"/>
    </row>
    <row r="55" spans="3:10" ht="28.5" hidden="1" customHeight="1" x14ac:dyDescent="0.25">
      <c r="C55" s="12" t="s">
        <v>129</v>
      </c>
      <c r="E55" s="12">
        <v>1</v>
      </c>
      <c r="F55" t="s">
        <v>136</v>
      </c>
      <c r="G55" t="str">
        <f>VLOOKUP(H55,$F$216:$G$225,2,0)</f>
        <v>LDC</v>
      </c>
      <c r="H55" t="s">
        <v>640</v>
      </c>
    </row>
    <row r="56" spans="3:10" ht="28.5" hidden="1" customHeight="1" x14ac:dyDescent="0.25">
      <c r="C56" s="12" t="s">
        <v>134</v>
      </c>
      <c r="E56" s="12">
        <v>2</v>
      </c>
      <c r="F56" t="s">
        <v>141</v>
      </c>
      <c r="G56" t="str">
        <f t="shared" ref="G56:G119" si="2">VLOOKUP(H56,$F$216:$G$225,2,0)</f>
        <v>UMIC</v>
      </c>
      <c r="H56" t="s">
        <v>642</v>
      </c>
    </row>
    <row r="57" spans="3:10" ht="28.5" hidden="1" customHeight="1" x14ac:dyDescent="0.25">
      <c r="C57" s="12" t="s">
        <v>139</v>
      </c>
      <c r="E57" s="12">
        <v>3</v>
      </c>
      <c r="F57" t="s">
        <v>145</v>
      </c>
      <c r="G57" t="str">
        <f t="shared" si="2"/>
        <v>LMIC</v>
      </c>
      <c r="H57" t="s">
        <v>644</v>
      </c>
    </row>
    <row r="58" spans="3:10" ht="28.5" hidden="1" customHeight="1" x14ac:dyDescent="0.25">
      <c r="C58" s="12" t="s">
        <v>143</v>
      </c>
      <c r="E58" s="12">
        <v>4</v>
      </c>
      <c r="F58" t="s">
        <v>154</v>
      </c>
      <c r="G58" t="str">
        <f t="shared" si="2"/>
        <v>LDC</v>
      </c>
      <c r="H58" t="s">
        <v>640</v>
      </c>
    </row>
    <row r="59" spans="3:10" ht="28.5" hidden="1" customHeight="1" x14ac:dyDescent="0.25">
      <c r="C59" s="12" t="s">
        <v>148</v>
      </c>
      <c r="E59" s="12">
        <v>5</v>
      </c>
      <c r="F59" t="s">
        <v>156</v>
      </c>
      <c r="G59" s="444" t="str">
        <f t="shared" si="2"/>
        <v>N/A</v>
      </c>
      <c r="H59" s="444" t="s">
        <v>646</v>
      </c>
    </row>
    <row r="60" spans="3:10" ht="28.5" hidden="1" customHeight="1" x14ac:dyDescent="0.25">
      <c r="C60" s="12" t="s">
        <v>435</v>
      </c>
      <c r="E60" s="12">
        <v>6</v>
      </c>
      <c r="F60" t="s">
        <v>158</v>
      </c>
      <c r="G60" t="str">
        <f t="shared" si="2"/>
        <v>UMIC</v>
      </c>
      <c r="H60" t="s">
        <v>642</v>
      </c>
    </row>
    <row r="61" spans="3:10" ht="28.5" hidden="1" customHeight="1" x14ac:dyDescent="0.25">
      <c r="E61" s="12">
        <v>7</v>
      </c>
      <c r="F61" t="s">
        <v>160</v>
      </c>
      <c r="G61" t="str">
        <f t="shared" si="2"/>
        <v>UMIC</v>
      </c>
      <c r="H61" t="s">
        <v>642</v>
      </c>
    </row>
    <row r="62" spans="3:10" ht="28.5" hidden="1" customHeight="1" x14ac:dyDescent="0.25">
      <c r="E62" s="12">
        <v>8</v>
      </c>
      <c r="F62" t="s">
        <v>166</v>
      </c>
      <c r="G62" t="str">
        <f t="shared" si="2"/>
        <v>UMIC</v>
      </c>
      <c r="H62" t="s">
        <v>642</v>
      </c>
    </row>
    <row r="63" spans="3:10" ht="28.5" hidden="1" customHeight="1" x14ac:dyDescent="0.25">
      <c r="E63" s="12">
        <v>9</v>
      </c>
      <c r="F63" t="s">
        <v>172</v>
      </c>
      <c r="G63" t="str">
        <f t="shared" si="2"/>
        <v>LDC</v>
      </c>
      <c r="H63" t="s">
        <v>640</v>
      </c>
    </row>
    <row r="64" spans="3:10" ht="28.5" hidden="1" customHeight="1" x14ac:dyDescent="0.25">
      <c r="E64" s="12">
        <v>10</v>
      </c>
      <c r="F64" t="s">
        <v>176</v>
      </c>
      <c r="G64" t="str">
        <f t="shared" si="2"/>
        <v>UMIC</v>
      </c>
      <c r="H64" t="s">
        <v>642</v>
      </c>
    </row>
    <row r="65" spans="5:8" ht="28.5" hidden="1" customHeight="1" x14ac:dyDescent="0.25">
      <c r="E65" s="12">
        <v>11</v>
      </c>
      <c r="F65" t="s">
        <v>180</v>
      </c>
      <c r="G65" t="str">
        <f t="shared" si="2"/>
        <v>LMIC</v>
      </c>
      <c r="H65" t="s">
        <v>644</v>
      </c>
    </row>
    <row r="66" spans="5:8" ht="28.5" hidden="1" customHeight="1" x14ac:dyDescent="0.25">
      <c r="E66" s="12">
        <v>12</v>
      </c>
      <c r="F66" t="s">
        <v>182</v>
      </c>
      <c r="G66" t="str">
        <f t="shared" si="2"/>
        <v>LDC</v>
      </c>
      <c r="H66" t="s">
        <v>640</v>
      </c>
    </row>
    <row r="67" spans="5:8" ht="28.5" hidden="1" customHeight="1" x14ac:dyDescent="0.25">
      <c r="E67" s="12">
        <v>13</v>
      </c>
      <c r="F67" t="s">
        <v>184</v>
      </c>
      <c r="G67" t="str">
        <f t="shared" si="2"/>
        <v>LDC</v>
      </c>
      <c r="H67" t="s">
        <v>640</v>
      </c>
    </row>
    <row r="68" spans="5:8" ht="28.5" hidden="1" customHeight="1" x14ac:dyDescent="0.25">
      <c r="E68" s="12">
        <v>14</v>
      </c>
      <c r="F68" t="s">
        <v>186</v>
      </c>
      <c r="G68" t="str">
        <f t="shared" si="2"/>
        <v>LMIC</v>
      </c>
      <c r="H68" t="s">
        <v>644</v>
      </c>
    </row>
    <row r="69" spans="5:8" ht="28.5" hidden="1" customHeight="1" x14ac:dyDescent="0.25">
      <c r="E69" s="12">
        <v>15</v>
      </c>
      <c r="F69" t="s">
        <v>188</v>
      </c>
      <c r="G69" t="str">
        <f t="shared" si="2"/>
        <v>UMIC</v>
      </c>
      <c r="H69" t="s">
        <v>642</v>
      </c>
    </row>
    <row r="70" spans="5:8" ht="28.5" hidden="1" customHeight="1" x14ac:dyDescent="0.25">
      <c r="E70" s="12">
        <v>16</v>
      </c>
      <c r="F70" t="s">
        <v>190</v>
      </c>
      <c r="G70" t="str">
        <f t="shared" si="2"/>
        <v>UMIC</v>
      </c>
      <c r="H70" t="s">
        <v>642</v>
      </c>
    </row>
    <row r="71" spans="5:8" ht="28.5" hidden="1" customHeight="1" x14ac:dyDescent="0.25">
      <c r="E71" s="12">
        <v>17</v>
      </c>
      <c r="F71" t="s">
        <v>192</v>
      </c>
      <c r="G71" t="str">
        <f t="shared" si="2"/>
        <v>UMIC</v>
      </c>
      <c r="H71" t="s">
        <v>642</v>
      </c>
    </row>
    <row r="72" spans="5:8" ht="28.5" hidden="1" customHeight="1" x14ac:dyDescent="0.25">
      <c r="E72" s="12">
        <v>18</v>
      </c>
      <c r="F72" t="s">
        <v>198</v>
      </c>
      <c r="G72" t="str">
        <f t="shared" si="2"/>
        <v>LDC</v>
      </c>
      <c r="H72" t="s">
        <v>640</v>
      </c>
    </row>
    <row r="73" spans="5:8" ht="28.5" hidden="1" customHeight="1" x14ac:dyDescent="0.25">
      <c r="E73" s="12">
        <v>19</v>
      </c>
      <c r="F73" t="s">
        <v>199</v>
      </c>
      <c r="G73" t="str">
        <f t="shared" si="2"/>
        <v>LDC</v>
      </c>
      <c r="H73" t="s">
        <v>640</v>
      </c>
    </row>
    <row r="74" spans="5:8" ht="28.5" hidden="1" customHeight="1" x14ac:dyDescent="0.25">
      <c r="E74" s="12">
        <v>20</v>
      </c>
      <c r="F74" t="s">
        <v>200</v>
      </c>
      <c r="G74" t="str">
        <f t="shared" si="2"/>
        <v>LMIC</v>
      </c>
      <c r="H74" t="s">
        <v>644</v>
      </c>
    </row>
    <row r="75" spans="5:8" ht="28.5" hidden="1" customHeight="1" x14ac:dyDescent="0.25">
      <c r="E75" s="12">
        <v>21</v>
      </c>
      <c r="F75" t="s">
        <v>201</v>
      </c>
      <c r="G75" t="str">
        <f t="shared" si="2"/>
        <v>LDC</v>
      </c>
      <c r="H75" t="s">
        <v>640</v>
      </c>
    </row>
    <row r="76" spans="5:8" ht="28.5" hidden="1" customHeight="1" x14ac:dyDescent="0.25">
      <c r="E76" s="12">
        <v>22</v>
      </c>
      <c r="F76" t="s">
        <v>202</v>
      </c>
      <c r="G76" t="str">
        <f t="shared" si="2"/>
        <v>LMIC</v>
      </c>
      <c r="H76" t="s">
        <v>644</v>
      </c>
    </row>
    <row r="77" spans="5:8" ht="28.5" hidden="1" customHeight="1" x14ac:dyDescent="0.25">
      <c r="E77" s="12">
        <v>23</v>
      </c>
      <c r="F77" t="s">
        <v>203</v>
      </c>
      <c r="G77" t="str">
        <f t="shared" si="2"/>
        <v>HIC</v>
      </c>
      <c r="H77" t="s">
        <v>648</v>
      </c>
    </row>
    <row r="78" spans="5:8" ht="28.5" hidden="1" customHeight="1" x14ac:dyDescent="0.25">
      <c r="E78" s="12">
        <v>24</v>
      </c>
      <c r="F78" t="s">
        <v>649</v>
      </c>
      <c r="G78" t="str">
        <f t="shared" si="2"/>
        <v>LDC</v>
      </c>
      <c r="H78" t="s">
        <v>640</v>
      </c>
    </row>
    <row r="79" spans="5:8" ht="28.5" hidden="1" customHeight="1" x14ac:dyDescent="0.25">
      <c r="E79" s="12">
        <v>25</v>
      </c>
      <c r="F79" t="s">
        <v>205</v>
      </c>
      <c r="G79" t="str">
        <f t="shared" si="2"/>
        <v>LDC</v>
      </c>
      <c r="H79" t="s">
        <v>640</v>
      </c>
    </row>
    <row r="80" spans="5:8" ht="28.5" hidden="1" customHeight="1" x14ac:dyDescent="0.25">
      <c r="E80" s="12">
        <v>26</v>
      </c>
      <c r="F80" t="s">
        <v>206</v>
      </c>
      <c r="G80" t="str">
        <f t="shared" si="2"/>
        <v>N/A</v>
      </c>
      <c r="H80" s="444" t="s">
        <v>646</v>
      </c>
    </row>
    <row r="81" spans="5:8" ht="28.5" hidden="1" customHeight="1" x14ac:dyDescent="0.25">
      <c r="E81" s="12">
        <v>27</v>
      </c>
      <c r="F81" t="s">
        <v>206</v>
      </c>
      <c r="G81" t="str">
        <f t="shared" si="2"/>
        <v>N/A</v>
      </c>
      <c r="H81" s="444" t="s">
        <v>646</v>
      </c>
    </row>
    <row r="82" spans="5:8" ht="28.5" hidden="1" customHeight="1" x14ac:dyDescent="0.25">
      <c r="E82" s="12">
        <v>28</v>
      </c>
      <c r="F82" t="s">
        <v>207</v>
      </c>
      <c r="G82" t="str">
        <f t="shared" si="2"/>
        <v>UMIC</v>
      </c>
      <c r="H82" t="s">
        <v>642</v>
      </c>
    </row>
    <row r="83" spans="5:8" ht="28.5" hidden="1" customHeight="1" x14ac:dyDescent="0.25">
      <c r="E83" s="12">
        <v>29</v>
      </c>
      <c r="F83" t="s">
        <v>650</v>
      </c>
      <c r="G83" t="str">
        <f t="shared" si="2"/>
        <v>UMIC</v>
      </c>
      <c r="H83" t="s">
        <v>642</v>
      </c>
    </row>
    <row r="84" spans="5:8" ht="28.5" hidden="1" customHeight="1" x14ac:dyDescent="0.25">
      <c r="E84" s="12">
        <v>30</v>
      </c>
      <c r="F84" t="s">
        <v>208</v>
      </c>
      <c r="G84" t="str">
        <f t="shared" si="2"/>
        <v>UMIC</v>
      </c>
      <c r="H84" t="s">
        <v>642</v>
      </c>
    </row>
    <row r="85" spans="5:8" ht="28.5" hidden="1" customHeight="1" x14ac:dyDescent="0.25">
      <c r="E85" s="12">
        <v>31</v>
      </c>
      <c r="F85" t="s">
        <v>209</v>
      </c>
      <c r="G85" t="str">
        <f t="shared" si="2"/>
        <v>LDC</v>
      </c>
      <c r="H85" t="s">
        <v>640</v>
      </c>
    </row>
    <row r="86" spans="5:8" ht="28.5" hidden="1" customHeight="1" x14ac:dyDescent="0.25">
      <c r="E86" s="12">
        <v>32</v>
      </c>
      <c r="F86" t="s">
        <v>651</v>
      </c>
      <c r="G86" t="str">
        <f t="shared" si="2"/>
        <v>LMIC</v>
      </c>
      <c r="H86" t="s">
        <v>644</v>
      </c>
    </row>
    <row r="87" spans="5:8" ht="28.5" hidden="1" customHeight="1" x14ac:dyDescent="0.25">
      <c r="E87" s="12">
        <v>33</v>
      </c>
      <c r="F87" t="s">
        <v>652</v>
      </c>
      <c r="G87" t="str">
        <f t="shared" si="2"/>
        <v>N/A</v>
      </c>
      <c r="H87" s="444" t="s">
        <v>646</v>
      </c>
    </row>
    <row r="88" spans="5:8" ht="28.5" hidden="1" customHeight="1" x14ac:dyDescent="0.25">
      <c r="E88" s="12">
        <v>34</v>
      </c>
      <c r="F88" t="s">
        <v>212</v>
      </c>
      <c r="G88" t="str">
        <f t="shared" si="2"/>
        <v>UMIC</v>
      </c>
      <c r="H88" t="s">
        <v>642</v>
      </c>
    </row>
    <row r="89" spans="5:8" ht="28.5" hidden="1" customHeight="1" x14ac:dyDescent="0.25">
      <c r="E89" s="12">
        <v>35</v>
      </c>
      <c r="F89" t="s">
        <v>653</v>
      </c>
      <c r="G89" t="str">
        <f t="shared" si="2"/>
        <v>LMIC</v>
      </c>
      <c r="H89" t="s">
        <v>644</v>
      </c>
    </row>
    <row r="90" spans="5:8" ht="28.5" hidden="1" customHeight="1" x14ac:dyDescent="0.25">
      <c r="E90" s="12">
        <v>36</v>
      </c>
      <c r="F90" t="s">
        <v>215</v>
      </c>
      <c r="G90" t="str">
        <f t="shared" si="2"/>
        <v>UMIC</v>
      </c>
      <c r="H90" t="s">
        <v>642</v>
      </c>
    </row>
    <row r="91" spans="5:8" ht="28.5" hidden="1" customHeight="1" x14ac:dyDescent="0.25">
      <c r="E91" s="12">
        <v>37</v>
      </c>
      <c r="F91" t="s">
        <v>654</v>
      </c>
      <c r="G91" t="str">
        <f t="shared" si="2"/>
        <v>LIC but not LDC</v>
      </c>
      <c r="H91" t="s">
        <v>656</v>
      </c>
    </row>
    <row r="92" spans="5:8" ht="28.5" hidden="1" customHeight="1" x14ac:dyDescent="0.25">
      <c r="E92" s="12">
        <v>38</v>
      </c>
      <c r="F92" t="s">
        <v>657</v>
      </c>
      <c r="G92" t="str">
        <f t="shared" si="2"/>
        <v>LDC</v>
      </c>
      <c r="H92" t="s">
        <v>640</v>
      </c>
    </row>
    <row r="93" spans="5:8" ht="28.5" hidden="1" customHeight="1" x14ac:dyDescent="0.25">
      <c r="E93" s="12">
        <v>39</v>
      </c>
      <c r="F93" t="s">
        <v>219</v>
      </c>
      <c r="G93" t="str">
        <f t="shared" si="2"/>
        <v>LDC</v>
      </c>
      <c r="H93" t="s">
        <v>640</v>
      </c>
    </row>
    <row r="94" spans="5:8" ht="28.5" hidden="1" customHeight="1" x14ac:dyDescent="0.25">
      <c r="E94" s="12">
        <v>40</v>
      </c>
      <c r="F94" t="s">
        <v>220</v>
      </c>
      <c r="G94" t="str">
        <f t="shared" si="2"/>
        <v>UMIC</v>
      </c>
      <c r="H94" t="s">
        <v>642</v>
      </c>
    </row>
    <row r="95" spans="5:8" ht="28.5" hidden="1" customHeight="1" x14ac:dyDescent="0.25">
      <c r="E95" s="12">
        <v>41</v>
      </c>
      <c r="F95" t="s">
        <v>221</v>
      </c>
      <c r="G95" t="str">
        <f t="shared" si="2"/>
        <v>UMIC</v>
      </c>
      <c r="H95" t="s">
        <v>642</v>
      </c>
    </row>
    <row r="96" spans="5:8" ht="28.5" hidden="1" customHeight="1" x14ac:dyDescent="0.25">
      <c r="E96" s="12">
        <v>42</v>
      </c>
      <c r="F96" t="s">
        <v>222</v>
      </c>
      <c r="G96" t="str">
        <f t="shared" si="2"/>
        <v>UMIC</v>
      </c>
      <c r="H96" t="s">
        <v>642</v>
      </c>
    </row>
    <row r="97" spans="5:8" ht="28.5" hidden="1" customHeight="1" x14ac:dyDescent="0.25">
      <c r="E97" s="12">
        <v>43</v>
      </c>
      <c r="F97" t="s">
        <v>223</v>
      </c>
      <c r="G97" t="str">
        <f t="shared" si="2"/>
        <v>LMIC</v>
      </c>
      <c r="H97" t="s">
        <v>644</v>
      </c>
    </row>
    <row r="98" spans="5:8" ht="28.5" hidden="1" customHeight="1" x14ac:dyDescent="0.25">
      <c r="E98" s="12">
        <v>44</v>
      </c>
      <c r="F98" t="s">
        <v>224</v>
      </c>
      <c r="G98" t="str">
        <f t="shared" si="2"/>
        <v>LMIC</v>
      </c>
      <c r="H98" t="s">
        <v>644</v>
      </c>
    </row>
    <row r="99" spans="5:8" ht="28.5" hidden="1" customHeight="1" x14ac:dyDescent="0.25">
      <c r="E99" s="12">
        <v>45</v>
      </c>
      <c r="F99" t="s">
        <v>225</v>
      </c>
      <c r="G99" t="str">
        <f t="shared" si="2"/>
        <v>UMIC</v>
      </c>
      <c r="H99" t="s">
        <v>642</v>
      </c>
    </row>
    <row r="100" spans="5:8" ht="28.5" hidden="1" customHeight="1" x14ac:dyDescent="0.25">
      <c r="E100" s="12">
        <v>46</v>
      </c>
      <c r="F100" t="s">
        <v>226</v>
      </c>
      <c r="G100" t="str">
        <f t="shared" si="2"/>
        <v>LDC</v>
      </c>
      <c r="H100" t="s">
        <v>640</v>
      </c>
    </row>
    <row r="101" spans="5:8" ht="28.5" hidden="1" customHeight="1" x14ac:dyDescent="0.25">
      <c r="E101" s="12">
        <v>47</v>
      </c>
      <c r="F101" t="s">
        <v>658</v>
      </c>
      <c r="G101" t="str">
        <f t="shared" si="2"/>
        <v>LMIC</v>
      </c>
      <c r="H101" t="s">
        <v>644</v>
      </c>
    </row>
    <row r="102" spans="5:8" ht="28.5" hidden="1" customHeight="1" x14ac:dyDescent="0.25">
      <c r="E102" s="12">
        <v>48</v>
      </c>
      <c r="F102" t="s">
        <v>228</v>
      </c>
      <c r="G102" t="str">
        <f t="shared" si="2"/>
        <v>LDC</v>
      </c>
      <c r="H102" t="s">
        <v>640</v>
      </c>
    </row>
    <row r="103" spans="5:8" ht="28.5" hidden="1" customHeight="1" x14ac:dyDescent="0.25">
      <c r="E103" s="12">
        <v>49</v>
      </c>
      <c r="F103" t="s">
        <v>229</v>
      </c>
      <c r="G103" t="str">
        <f t="shared" si="2"/>
        <v>UMIC</v>
      </c>
      <c r="H103" t="s">
        <v>642</v>
      </c>
    </row>
    <row r="104" spans="5:8" ht="28.5" hidden="1" customHeight="1" x14ac:dyDescent="0.25">
      <c r="E104" s="12">
        <v>50</v>
      </c>
      <c r="F104" t="s">
        <v>659</v>
      </c>
      <c r="G104" t="str">
        <f t="shared" si="2"/>
        <v>UMIC</v>
      </c>
      <c r="H104" t="s">
        <v>642</v>
      </c>
    </row>
    <row r="105" spans="5:8" ht="28.5" hidden="1" customHeight="1" x14ac:dyDescent="0.25">
      <c r="E105" s="12">
        <v>51</v>
      </c>
      <c r="F105" t="s">
        <v>232</v>
      </c>
      <c r="G105" t="str">
        <f t="shared" si="2"/>
        <v>UMIC</v>
      </c>
      <c r="H105" t="s">
        <v>642</v>
      </c>
    </row>
    <row r="106" spans="5:8" ht="28.5" hidden="1" customHeight="1" x14ac:dyDescent="0.25">
      <c r="E106" s="12">
        <v>52</v>
      </c>
      <c r="F106" t="s">
        <v>233</v>
      </c>
      <c r="G106" t="str">
        <f t="shared" si="2"/>
        <v>LDC</v>
      </c>
      <c r="H106" t="s">
        <v>640</v>
      </c>
    </row>
    <row r="107" spans="5:8" ht="28.5" hidden="1" customHeight="1" x14ac:dyDescent="0.25">
      <c r="E107" s="12">
        <v>53</v>
      </c>
      <c r="F107" t="s">
        <v>234</v>
      </c>
      <c r="G107" t="str">
        <f t="shared" si="2"/>
        <v>UMIC</v>
      </c>
      <c r="H107" t="s">
        <v>642</v>
      </c>
    </row>
    <row r="108" spans="5:8" ht="28.5" hidden="1" customHeight="1" x14ac:dyDescent="0.25">
      <c r="E108" s="12">
        <v>54</v>
      </c>
      <c r="F108" t="s">
        <v>235</v>
      </c>
      <c r="G108" t="str">
        <f t="shared" si="2"/>
        <v>HIC</v>
      </c>
      <c r="H108" t="s">
        <v>648</v>
      </c>
    </row>
    <row r="109" spans="5:8" ht="28.5" hidden="1" customHeight="1" x14ac:dyDescent="0.25">
      <c r="E109" s="12">
        <v>55</v>
      </c>
      <c r="F109" t="s">
        <v>236</v>
      </c>
      <c r="G109" t="str">
        <f t="shared" si="2"/>
        <v>LMIC</v>
      </c>
      <c r="H109" t="s">
        <v>644</v>
      </c>
    </row>
    <row r="110" spans="5:8" ht="28.5" hidden="1" customHeight="1" x14ac:dyDescent="0.25">
      <c r="E110" s="12">
        <v>56</v>
      </c>
      <c r="F110" t="s">
        <v>238</v>
      </c>
      <c r="G110" t="str">
        <f t="shared" si="2"/>
        <v>UMIC</v>
      </c>
      <c r="H110" t="s">
        <v>642</v>
      </c>
    </row>
    <row r="111" spans="5:8" ht="28.5" hidden="1" customHeight="1" x14ac:dyDescent="0.25">
      <c r="E111" s="12">
        <v>57</v>
      </c>
      <c r="F111" t="s">
        <v>239</v>
      </c>
      <c r="G111" t="str">
        <f t="shared" si="2"/>
        <v>UMIC</v>
      </c>
      <c r="H111" t="s">
        <v>642</v>
      </c>
    </row>
    <row r="112" spans="5:8" ht="28.5" hidden="1" customHeight="1" x14ac:dyDescent="0.25">
      <c r="E112" s="12">
        <v>58</v>
      </c>
      <c r="F112" t="s">
        <v>240</v>
      </c>
      <c r="G112" t="str">
        <f t="shared" si="2"/>
        <v>LDC</v>
      </c>
      <c r="H112" t="s">
        <v>640</v>
      </c>
    </row>
    <row r="113" spans="5:8" ht="28.5" hidden="1" customHeight="1" x14ac:dyDescent="0.25">
      <c r="E113" s="12">
        <v>59</v>
      </c>
      <c r="F113" t="s">
        <v>241</v>
      </c>
      <c r="G113" t="str">
        <f t="shared" si="2"/>
        <v>LDC</v>
      </c>
      <c r="H113" t="s">
        <v>640</v>
      </c>
    </row>
    <row r="114" spans="5:8" ht="28.5" hidden="1" customHeight="1" x14ac:dyDescent="0.25">
      <c r="E114" s="12">
        <v>60</v>
      </c>
      <c r="F114" t="s">
        <v>242</v>
      </c>
      <c r="G114" t="str">
        <f t="shared" si="2"/>
        <v>UMIC</v>
      </c>
      <c r="H114" t="s">
        <v>642</v>
      </c>
    </row>
    <row r="115" spans="5:8" ht="28.5" hidden="1" customHeight="1" x14ac:dyDescent="0.25">
      <c r="E115" s="12">
        <v>61</v>
      </c>
      <c r="F115" t="s">
        <v>243</v>
      </c>
      <c r="G115" t="str">
        <f t="shared" si="2"/>
        <v>LDC</v>
      </c>
      <c r="H115" t="s">
        <v>640</v>
      </c>
    </row>
    <row r="116" spans="5:8" ht="28.5" hidden="1" customHeight="1" x14ac:dyDescent="0.25">
      <c r="E116" s="12">
        <v>62</v>
      </c>
      <c r="F116" t="s">
        <v>244</v>
      </c>
      <c r="G116" t="str">
        <f t="shared" si="2"/>
        <v>LMIC</v>
      </c>
      <c r="H116" t="s">
        <v>644</v>
      </c>
    </row>
    <row r="117" spans="5:8" ht="28.5" hidden="1" customHeight="1" x14ac:dyDescent="0.25">
      <c r="E117" s="12">
        <v>63</v>
      </c>
      <c r="F117" t="s">
        <v>247</v>
      </c>
      <c r="G117" t="str">
        <f t="shared" si="2"/>
        <v>LMIC</v>
      </c>
      <c r="H117" t="s">
        <v>644</v>
      </c>
    </row>
    <row r="118" spans="5:8" ht="28.5" hidden="1" customHeight="1" x14ac:dyDescent="0.25">
      <c r="E118" s="12">
        <v>64</v>
      </c>
      <c r="F118" t="s">
        <v>248</v>
      </c>
      <c r="G118" t="str">
        <f t="shared" si="2"/>
        <v>LMIC</v>
      </c>
      <c r="H118" t="s">
        <v>644</v>
      </c>
    </row>
    <row r="119" spans="5:8" ht="28.5" hidden="1" customHeight="1" x14ac:dyDescent="0.25">
      <c r="E119" s="12">
        <v>65</v>
      </c>
      <c r="F119" t="s">
        <v>249</v>
      </c>
      <c r="G119" t="str">
        <f t="shared" si="2"/>
        <v>LMIC</v>
      </c>
      <c r="H119" t="s">
        <v>644</v>
      </c>
    </row>
    <row r="120" spans="5:8" ht="28.5" hidden="1" customHeight="1" x14ac:dyDescent="0.25">
      <c r="E120" s="12">
        <v>66</v>
      </c>
      <c r="F120" t="s">
        <v>250</v>
      </c>
      <c r="G120" t="str">
        <f t="shared" ref="G120:G183" si="3">VLOOKUP(H120,$F$216:$G$225,2,0)</f>
        <v>UMIC</v>
      </c>
      <c r="H120" t="s">
        <v>642</v>
      </c>
    </row>
    <row r="121" spans="5:8" ht="28.5" hidden="1" customHeight="1" x14ac:dyDescent="0.25">
      <c r="E121" s="12">
        <v>67</v>
      </c>
      <c r="F121" t="s">
        <v>254</v>
      </c>
      <c r="G121" t="str">
        <f t="shared" si="3"/>
        <v>UMIC</v>
      </c>
      <c r="H121" t="s">
        <v>642</v>
      </c>
    </row>
    <row r="122" spans="5:8" ht="28.5" hidden="1" customHeight="1" x14ac:dyDescent="0.25">
      <c r="E122" s="12">
        <v>68</v>
      </c>
      <c r="F122" t="s">
        <v>256</v>
      </c>
      <c r="G122" t="str">
        <f t="shared" si="3"/>
        <v>UMIC</v>
      </c>
      <c r="H122" t="s">
        <v>642</v>
      </c>
    </row>
    <row r="123" spans="5:8" ht="28.5" hidden="1" customHeight="1" x14ac:dyDescent="0.25">
      <c r="E123" s="12">
        <v>69</v>
      </c>
      <c r="F123" t="s">
        <v>257</v>
      </c>
      <c r="G123" t="str">
        <f t="shared" si="3"/>
        <v>UMIC</v>
      </c>
      <c r="H123" t="s">
        <v>642</v>
      </c>
    </row>
    <row r="124" spans="5:8" ht="28.5" hidden="1" customHeight="1" x14ac:dyDescent="0.25">
      <c r="E124" s="12">
        <v>70</v>
      </c>
      <c r="F124" t="s">
        <v>258</v>
      </c>
      <c r="G124" t="str">
        <f t="shared" si="3"/>
        <v>LMIC</v>
      </c>
      <c r="H124" t="s">
        <v>644</v>
      </c>
    </row>
    <row r="125" spans="5:8" ht="28.5" hidden="1" customHeight="1" x14ac:dyDescent="0.25">
      <c r="E125" s="12">
        <v>71</v>
      </c>
      <c r="F125" t="s">
        <v>259</v>
      </c>
      <c r="G125" t="str">
        <f t="shared" si="3"/>
        <v>LDC</v>
      </c>
      <c r="H125" t="s">
        <v>640</v>
      </c>
    </row>
    <row r="126" spans="5:8" ht="28.5" hidden="1" customHeight="1" x14ac:dyDescent="0.25">
      <c r="E126" s="12">
        <v>72</v>
      </c>
      <c r="F126" t="s">
        <v>260</v>
      </c>
      <c r="G126" t="str">
        <f t="shared" si="3"/>
        <v>UMIC</v>
      </c>
      <c r="H126" t="s">
        <v>642</v>
      </c>
    </row>
    <row r="127" spans="5:8" ht="28.5" hidden="1" customHeight="1" x14ac:dyDescent="0.25">
      <c r="E127" s="12">
        <v>73</v>
      </c>
      <c r="F127" t="s">
        <v>262</v>
      </c>
      <c r="G127" t="str">
        <f t="shared" si="3"/>
        <v>LMIC</v>
      </c>
      <c r="H127" t="s">
        <v>644</v>
      </c>
    </row>
    <row r="128" spans="5:8" ht="28.5" hidden="1" customHeight="1" x14ac:dyDescent="0.25">
      <c r="E128" s="12">
        <v>74</v>
      </c>
      <c r="F128" t="s">
        <v>660</v>
      </c>
      <c r="G128" t="str">
        <f t="shared" si="3"/>
        <v>LDC</v>
      </c>
      <c r="H128" t="s">
        <v>640</v>
      </c>
    </row>
    <row r="129" spans="5:8" ht="28.5" hidden="1" customHeight="1" x14ac:dyDescent="0.25">
      <c r="E129" s="12">
        <v>75</v>
      </c>
      <c r="F129" t="s">
        <v>265</v>
      </c>
      <c r="G129" t="str">
        <f t="shared" si="3"/>
        <v>UMIC</v>
      </c>
      <c r="H129" t="s">
        <v>642</v>
      </c>
    </row>
    <row r="130" spans="5:8" ht="28.5" hidden="1" customHeight="1" x14ac:dyDescent="0.25">
      <c r="E130" s="12">
        <v>76</v>
      </c>
      <c r="F130" t="s">
        <v>266</v>
      </c>
      <c r="G130" t="str">
        <f t="shared" si="3"/>
        <v>LDC</v>
      </c>
      <c r="H130" t="s">
        <v>640</v>
      </c>
    </row>
    <row r="131" spans="5:8" ht="28.5" hidden="1" customHeight="1" x14ac:dyDescent="0.25">
      <c r="E131" s="12">
        <v>77</v>
      </c>
      <c r="F131" t="s">
        <v>267</v>
      </c>
      <c r="G131" t="str">
        <f t="shared" si="3"/>
        <v>LDC</v>
      </c>
      <c r="H131" t="s">
        <v>640</v>
      </c>
    </row>
    <row r="132" spans="5:8" ht="28.5" hidden="1" customHeight="1" x14ac:dyDescent="0.25">
      <c r="E132" s="12">
        <v>78</v>
      </c>
      <c r="F132" t="s">
        <v>268</v>
      </c>
      <c r="G132" t="str">
        <f t="shared" si="3"/>
        <v>UMIC</v>
      </c>
      <c r="H132" t="s">
        <v>642</v>
      </c>
    </row>
    <row r="133" spans="5:8" ht="28.5" hidden="1" customHeight="1" x14ac:dyDescent="0.25">
      <c r="E133" s="12">
        <v>79</v>
      </c>
      <c r="F133" t="s">
        <v>273</v>
      </c>
      <c r="G133" t="str">
        <f t="shared" si="3"/>
        <v>LDC</v>
      </c>
      <c r="H133" t="s">
        <v>640</v>
      </c>
    </row>
    <row r="134" spans="5:8" ht="28.5" hidden="1" customHeight="1" x14ac:dyDescent="0.25">
      <c r="E134" s="12">
        <v>80</v>
      </c>
      <c r="F134" t="s">
        <v>274</v>
      </c>
      <c r="G134" t="str">
        <f t="shared" si="3"/>
        <v>LDC</v>
      </c>
      <c r="H134" t="s">
        <v>640</v>
      </c>
    </row>
    <row r="135" spans="5:8" ht="28.5" hidden="1" customHeight="1" x14ac:dyDescent="0.25">
      <c r="E135" s="12">
        <v>81</v>
      </c>
      <c r="F135" t="s">
        <v>275</v>
      </c>
      <c r="G135" t="str">
        <f t="shared" si="3"/>
        <v>UMIC</v>
      </c>
      <c r="H135" t="s">
        <v>642</v>
      </c>
    </row>
    <row r="136" spans="5:8" ht="28.5" hidden="1" customHeight="1" x14ac:dyDescent="0.25">
      <c r="E136" s="12">
        <v>82</v>
      </c>
      <c r="F136" t="s">
        <v>276</v>
      </c>
      <c r="G136" t="str">
        <f t="shared" si="3"/>
        <v>UMIC</v>
      </c>
      <c r="H136" t="s">
        <v>642</v>
      </c>
    </row>
    <row r="137" spans="5:8" ht="28.5" hidden="1" customHeight="1" x14ac:dyDescent="0.25">
      <c r="E137" s="12">
        <v>83</v>
      </c>
      <c r="F137" t="s">
        <v>277</v>
      </c>
      <c r="G137" t="str">
        <f t="shared" si="3"/>
        <v>LDC</v>
      </c>
      <c r="H137" t="s">
        <v>640</v>
      </c>
    </row>
    <row r="138" spans="5:8" ht="28.5" hidden="1" customHeight="1" x14ac:dyDescent="0.25">
      <c r="E138" s="12">
        <v>84</v>
      </c>
      <c r="F138" t="s">
        <v>279</v>
      </c>
      <c r="G138" t="str">
        <f t="shared" si="3"/>
        <v>UMIC</v>
      </c>
      <c r="H138" t="s">
        <v>642</v>
      </c>
    </row>
    <row r="139" spans="5:8" ht="28.5" hidden="1" customHeight="1" x14ac:dyDescent="0.25">
      <c r="E139" s="12">
        <v>85</v>
      </c>
      <c r="F139" t="s">
        <v>280</v>
      </c>
      <c r="G139" t="str">
        <f t="shared" si="3"/>
        <v>LDC</v>
      </c>
      <c r="H139" t="s">
        <v>640</v>
      </c>
    </row>
    <row r="140" spans="5:8" ht="28.5" hidden="1" customHeight="1" x14ac:dyDescent="0.25">
      <c r="E140" s="12">
        <v>86</v>
      </c>
      <c r="F140" t="s">
        <v>281</v>
      </c>
      <c r="G140" t="str">
        <f t="shared" si="3"/>
        <v>UMIC</v>
      </c>
      <c r="H140" t="s">
        <v>642</v>
      </c>
    </row>
    <row r="141" spans="5:8" ht="28.5" hidden="1" customHeight="1" x14ac:dyDescent="0.25">
      <c r="E141" s="12">
        <v>87</v>
      </c>
      <c r="F141" t="s">
        <v>282</v>
      </c>
      <c r="G141" t="str">
        <f t="shared" si="3"/>
        <v>UMIC</v>
      </c>
      <c r="H141" t="s">
        <v>642</v>
      </c>
    </row>
    <row r="142" spans="5:8" ht="28.5" hidden="1" customHeight="1" x14ac:dyDescent="0.25">
      <c r="E142" s="12">
        <v>88</v>
      </c>
      <c r="F142" t="s">
        <v>283</v>
      </c>
      <c r="G142" t="str">
        <f t="shared" si="3"/>
        <v>LMIC</v>
      </c>
      <c r="H142" t="s">
        <v>644</v>
      </c>
    </row>
    <row r="143" spans="5:8" ht="28.5" hidden="1" customHeight="1" x14ac:dyDescent="0.25">
      <c r="E143" s="12">
        <v>89</v>
      </c>
      <c r="F143" t="s">
        <v>284</v>
      </c>
      <c r="G143" t="str">
        <f t="shared" si="3"/>
        <v>UMIC</v>
      </c>
      <c r="H143" t="s">
        <v>642</v>
      </c>
    </row>
    <row r="144" spans="5:8" ht="28.5" hidden="1" customHeight="1" x14ac:dyDescent="0.25">
      <c r="E144" s="12">
        <v>90</v>
      </c>
      <c r="F144" t="s">
        <v>286</v>
      </c>
      <c r="G144" t="str">
        <f t="shared" si="3"/>
        <v>LMIC</v>
      </c>
      <c r="H144" t="s">
        <v>644</v>
      </c>
    </row>
    <row r="145" spans="5:8" ht="28.5" hidden="1" customHeight="1" x14ac:dyDescent="0.25">
      <c r="E145" s="12">
        <v>91</v>
      </c>
      <c r="F145" t="s">
        <v>287</v>
      </c>
      <c r="G145" t="str">
        <f t="shared" si="3"/>
        <v>UMIC</v>
      </c>
      <c r="H145" t="s">
        <v>642</v>
      </c>
    </row>
    <row r="146" spans="5:8" ht="28.5" hidden="1" customHeight="1" x14ac:dyDescent="0.25">
      <c r="E146" s="12">
        <v>92</v>
      </c>
      <c r="F146" t="s">
        <v>661</v>
      </c>
      <c r="G146" t="str">
        <f t="shared" si="3"/>
        <v>UMIC</v>
      </c>
      <c r="H146" t="s">
        <v>642</v>
      </c>
    </row>
    <row r="147" spans="5:8" ht="28.5" hidden="1" customHeight="1" x14ac:dyDescent="0.25">
      <c r="E147" s="12">
        <v>93</v>
      </c>
      <c r="F147" t="s">
        <v>288</v>
      </c>
      <c r="G147" t="str">
        <f t="shared" si="3"/>
        <v>LMIC</v>
      </c>
      <c r="H147" t="s">
        <v>644</v>
      </c>
    </row>
    <row r="148" spans="5:8" ht="28.5" hidden="1" customHeight="1" x14ac:dyDescent="0.25">
      <c r="E148" s="12">
        <v>94</v>
      </c>
      <c r="F148" t="s">
        <v>289</v>
      </c>
      <c r="G148" t="str">
        <f t="shared" si="3"/>
        <v>LDC</v>
      </c>
      <c r="H148" t="s">
        <v>640</v>
      </c>
    </row>
    <row r="149" spans="5:8" ht="28.5" hidden="1" customHeight="1" x14ac:dyDescent="0.25">
      <c r="E149" s="12">
        <v>95</v>
      </c>
      <c r="F149" t="s">
        <v>662</v>
      </c>
      <c r="G149" t="str">
        <f t="shared" si="3"/>
        <v>LDC</v>
      </c>
      <c r="H149" t="s">
        <v>640</v>
      </c>
    </row>
    <row r="150" spans="5:8" ht="28.5" hidden="1" customHeight="1" x14ac:dyDescent="0.25">
      <c r="E150" s="12">
        <v>96</v>
      </c>
      <c r="F150" t="s">
        <v>291</v>
      </c>
      <c r="G150" t="str">
        <f t="shared" si="3"/>
        <v>UMIC</v>
      </c>
      <c r="H150" t="s">
        <v>642</v>
      </c>
    </row>
    <row r="151" spans="5:8" ht="28.5" hidden="1" customHeight="1" x14ac:dyDescent="0.25">
      <c r="E151" s="12">
        <v>97</v>
      </c>
      <c r="F151" t="s">
        <v>292</v>
      </c>
      <c r="G151" t="str">
        <f t="shared" si="3"/>
        <v>UMIC</v>
      </c>
      <c r="H151" t="s">
        <v>642</v>
      </c>
    </row>
    <row r="152" spans="5:8" ht="28.5" hidden="1" customHeight="1" x14ac:dyDescent="0.25">
      <c r="E152" s="12">
        <v>98</v>
      </c>
      <c r="F152" t="s">
        <v>293</v>
      </c>
      <c r="G152" t="str">
        <f t="shared" si="3"/>
        <v>LDC</v>
      </c>
      <c r="H152" t="s">
        <v>640</v>
      </c>
    </row>
    <row r="153" spans="5:8" ht="28.5" hidden="1" customHeight="1" x14ac:dyDescent="0.25">
      <c r="E153" s="12">
        <v>99</v>
      </c>
      <c r="F153" t="s">
        <v>296</v>
      </c>
      <c r="G153" t="str">
        <f t="shared" si="3"/>
        <v>LMIC</v>
      </c>
      <c r="H153" t="s">
        <v>644</v>
      </c>
    </row>
    <row r="154" spans="5:8" ht="28.5" hidden="1" customHeight="1" x14ac:dyDescent="0.25">
      <c r="E154" s="12">
        <v>100</v>
      </c>
      <c r="F154" t="s">
        <v>297</v>
      </c>
      <c r="G154" t="str">
        <f t="shared" si="3"/>
        <v>LDC</v>
      </c>
      <c r="H154" t="s">
        <v>640</v>
      </c>
    </row>
    <row r="155" spans="5:8" ht="28.5" hidden="1" customHeight="1" x14ac:dyDescent="0.25">
      <c r="E155" s="12">
        <v>101</v>
      </c>
      <c r="F155" t="s">
        <v>298</v>
      </c>
      <c r="G155" t="str">
        <f t="shared" si="3"/>
        <v>LMIC</v>
      </c>
      <c r="H155" t="s">
        <v>644</v>
      </c>
    </row>
    <row r="156" spans="5:8" ht="28.5" hidden="1" customHeight="1" x14ac:dyDescent="0.25">
      <c r="E156" s="12">
        <v>102</v>
      </c>
      <c r="F156" t="s">
        <v>663</v>
      </c>
      <c r="G156" t="str">
        <f t="shared" si="3"/>
        <v>UMIC</v>
      </c>
      <c r="H156" t="s">
        <v>642</v>
      </c>
    </row>
    <row r="157" spans="5:8" ht="28.5" hidden="1" customHeight="1" x14ac:dyDescent="0.25">
      <c r="E157" s="12">
        <v>103</v>
      </c>
      <c r="F157" t="s">
        <v>664</v>
      </c>
      <c r="G157" t="str">
        <f t="shared" si="3"/>
        <v>UMIC</v>
      </c>
      <c r="H157" t="s">
        <v>642</v>
      </c>
    </row>
    <row r="158" spans="5:8" ht="28.5" hidden="1" customHeight="1" x14ac:dyDescent="0.25">
      <c r="E158" s="12">
        <v>104</v>
      </c>
      <c r="F158" t="s">
        <v>302</v>
      </c>
      <c r="G158" t="str">
        <f t="shared" si="3"/>
        <v>LMIC</v>
      </c>
      <c r="H158" t="s">
        <v>644</v>
      </c>
    </row>
    <row r="159" spans="5:8" ht="28.5" hidden="1" customHeight="1" x14ac:dyDescent="0.25">
      <c r="E159" s="12">
        <v>105</v>
      </c>
      <c r="F159" t="s">
        <v>303</v>
      </c>
      <c r="G159" t="str">
        <f t="shared" si="3"/>
        <v>N/A</v>
      </c>
      <c r="H159" s="444" t="s">
        <v>646</v>
      </c>
    </row>
    <row r="160" spans="5:8" ht="28.5" hidden="1" customHeight="1" x14ac:dyDescent="0.25">
      <c r="E160" s="12">
        <v>106</v>
      </c>
      <c r="F160" t="s">
        <v>665</v>
      </c>
      <c r="G160" t="str">
        <f t="shared" si="3"/>
        <v>N/A</v>
      </c>
      <c r="H160" s="444" t="s">
        <v>646</v>
      </c>
    </row>
    <row r="161" spans="5:8" ht="28.5" hidden="1" customHeight="1" x14ac:dyDescent="0.25">
      <c r="E161" s="12">
        <v>107</v>
      </c>
      <c r="F161" t="s">
        <v>305</v>
      </c>
      <c r="G161" t="str">
        <f t="shared" si="3"/>
        <v>UMIC</v>
      </c>
      <c r="H161" t="s">
        <v>642</v>
      </c>
    </row>
    <row r="162" spans="5:8" ht="28.5" hidden="1" customHeight="1" x14ac:dyDescent="0.25">
      <c r="E162" s="12">
        <v>108</v>
      </c>
      <c r="F162" t="s">
        <v>306</v>
      </c>
      <c r="G162" t="str">
        <f t="shared" si="3"/>
        <v>LMIC</v>
      </c>
      <c r="H162" t="s">
        <v>644</v>
      </c>
    </row>
    <row r="163" spans="5:8" ht="28.5" hidden="1" customHeight="1" x14ac:dyDescent="0.25">
      <c r="E163" s="12">
        <v>109</v>
      </c>
      <c r="F163" t="s">
        <v>307</v>
      </c>
      <c r="G163" t="str">
        <f t="shared" si="3"/>
        <v>UMIC</v>
      </c>
      <c r="H163" t="s">
        <v>642</v>
      </c>
    </row>
    <row r="164" spans="5:8" ht="28.5" hidden="1" customHeight="1" x14ac:dyDescent="0.25">
      <c r="E164" s="12">
        <v>110</v>
      </c>
      <c r="F164" t="s">
        <v>308</v>
      </c>
      <c r="G164" t="str">
        <f t="shared" si="3"/>
        <v>UMIC</v>
      </c>
      <c r="H164" t="s">
        <v>642</v>
      </c>
    </row>
    <row r="165" spans="5:8" ht="28.5" hidden="1" customHeight="1" x14ac:dyDescent="0.25">
      <c r="E165" s="12">
        <v>111</v>
      </c>
      <c r="F165" t="s">
        <v>309</v>
      </c>
      <c r="G165" t="str">
        <f t="shared" si="3"/>
        <v>LMIC</v>
      </c>
      <c r="H165" t="s">
        <v>644</v>
      </c>
    </row>
    <row r="166" spans="5:8" ht="28.5" hidden="1" customHeight="1" x14ac:dyDescent="0.25">
      <c r="E166" s="12">
        <v>112</v>
      </c>
      <c r="F166" t="s">
        <v>315</v>
      </c>
      <c r="G166" t="str">
        <f t="shared" si="3"/>
        <v>LDC</v>
      </c>
      <c r="H166" t="s">
        <v>640</v>
      </c>
    </row>
    <row r="167" spans="5:8" ht="28.5" hidden="1" customHeight="1" x14ac:dyDescent="0.25">
      <c r="E167" s="12">
        <v>113</v>
      </c>
      <c r="F167" t="s">
        <v>666</v>
      </c>
      <c r="G167" t="str">
        <f t="shared" si="3"/>
        <v>UMIC</v>
      </c>
      <c r="H167" t="s">
        <v>642</v>
      </c>
    </row>
    <row r="168" spans="5:8" ht="28.5" hidden="1" customHeight="1" x14ac:dyDescent="0.25">
      <c r="E168" s="12">
        <v>114</v>
      </c>
      <c r="F168" t="s">
        <v>317</v>
      </c>
      <c r="G168" t="str">
        <f t="shared" si="3"/>
        <v>UMIC</v>
      </c>
      <c r="H168" t="s">
        <v>642</v>
      </c>
    </row>
    <row r="169" spans="5:8" ht="28.5" hidden="1" customHeight="1" x14ac:dyDescent="0.25">
      <c r="E169" s="12">
        <v>115</v>
      </c>
      <c r="F169" t="s">
        <v>318</v>
      </c>
      <c r="G169" t="str">
        <f t="shared" si="3"/>
        <v>UMIC</v>
      </c>
      <c r="H169" t="s">
        <v>642</v>
      </c>
    </row>
    <row r="170" spans="5:8" ht="28.5" hidden="1" customHeight="1" x14ac:dyDescent="0.25">
      <c r="E170" s="12">
        <v>116</v>
      </c>
      <c r="F170" t="s">
        <v>319</v>
      </c>
      <c r="G170" t="str">
        <f t="shared" si="3"/>
        <v>LMIC</v>
      </c>
      <c r="H170" t="s">
        <v>644</v>
      </c>
    </row>
    <row r="171" spans="5:8" ht="28.5" hidden="1" customHeight="1" x14ac:dyDescent="0.25">
      <c r="E171" s="12">
        <v>117</v>
      </c>
      <c r="F171" t="s">
        <v>321</v>
      </c>
      <c r="G171" t="str">
        <f t="shared" si="3"/>
        <v>LDC</v>
      </c>
      <c r="H171" t="s">
        <v>640</v>
      </c>
    </row>
    <row r="172" spans="5:8" ht="28.5" hidden="1" customHeight="1" x14ac:dyDescent="0.25">
      <c r="E172" s="12">
        <v>118</v>
      </c>
      <c r="F172" t="s">
        <v>323</v>
      </c>
      <c r="G172" t="str">
        <f t="shared" si="3"/>
        <v>LDC</v>
      </c>
      <c r="H172" t="s">
        <v>640</v>
      </c>
    </row>
    <row r="173" spans="5:8" ht="28.5" hidden="1" customHeight="1" x14ac:dyDescent="0.25">
      <c r="E173" s="12">
        <v>119</v>
      </c>
      <c r="F173" t="s">
        <v>324</v>
      </c>
      <c r="G173" t="str">
        <f t="shared" si="3"/>
        <v>UMIC</v>
      </c>
      <c r="H173" t="s">
        <v>642</v>
      </c>
    </row>
    <row r="174" spans="5:8" ht="28.5" hidden="1" customHeight="1" x14ac:dyDescent="0.25">
      <c r="E174" s="12">
        <v>120</v>
      </c>
      <c r="F174" t="s">
        <v>325</v>
      </c>
      <c r="G174" t="str">
        <f t="shared" si="3"/>
        <v>N/A</v>
      </c>
      <c r="H174" s="444" t="s">
        <v>646</v>
      </c>
    </row>
    <row r="175" spans="5:8" ht="28.5" hidden="1" customHeight="1" x14ac:dyDescent="0.25">
      <c r="E175" s="12">
        <v>121</v>
      </c>
      <c r="F175" t="s">
        <v>667</v>
      </c>
      <c r="G175" t="str">
        <f t="shared" si="3"/>
        <v>N/A</v>
      </c>
      <c r="H175" s="444" t="s">
        <v>646</v>
      </c>
    </row>
    <row r="176" spans="5:8" ht="28.5" hidden="1" customHeight="1" x14ac:dyDescent="0.25">
      <c r="E176" s="12">
        <v>122</v>
      </c>
      <c r="F176" t="s">
        <v>326</v>
      </c>
      <c r="G176" t="str">
        <f t="shared" si="3"/>
        <v>LDC</v>
      </c>
      <c r="H176" t="s">
        <v>640</v>
      </c>
    </row>
    <row r="177" spans="5:8" ht="28.5" hidden="1" customHeight="1" x14ac:dyDescent="0.25">
      <c r="E177" s="12">
        <v>123</v>
      </c>
      <c r="F177" t="s">
        <v>330</v>
      </c>
      <c r="G177" t="str">
        <f t="shared" si="3"/>
        <v>LDC</v>
      </c>
      <c r="H177" t="s">
        <v>640</v>
      </c>
    </row>
    <row r="178" spans="5:8" ht="28.5" hidden="1" customHeight="1" x14ac:dyDescent="0.25">
      <c r="E178" s="12">
        <v>124</v>
      </c>
      <c r="F178" t="s">
        <v>331</v>
      </c>
      <c r="G178" t="str">
        <f t="shared" si="3"/>
        <v>LDC</v>
      </c>
      <c r="H178" t="s">
        <v>640</v>
      </c>
    </row>
    <row r="179" spans="5:8" ht="28.5" hidden="1" customHeight="1" x14ac:dyDescent="0.25">
      <c r="E179" s="12">
        <v>125</v>
      </c>
      <c r="F179" t="s">
        <v>332</v>
      </c>
      <c r="G179" t="str">
        <f t="shared" si="3"/>
        <v>UMIC</v>
      </c>
      <c r="H179" t="s">
        <v>642</v>
      </c>
    </row>
    <row r="180" spans="5:8" ht="28.5" hidden="1" customHeight="1" x14ac:dyDescent="0.25">
      <c r="E180" s="12">
        <v>126</v>
      </c>
      <c r="F180" t="s">
        <v>334</v>
      </c>
      <c r="G180" t="str">
        <f t="shared" si="3"/>
        <v>LDC</v>
      </c>
      <c r="H180" t="s">
        <v>640</v>
      </c>
    </row>
    <row r="181" spans="5:8" ht="28.5" hidden="1" customHeight="1" x14ac:dyDescent="0.25">
      <c r="E181" s="12">
        <v>127</v>
      </c>
      <c r="F181" t="s">
        <v>336</v>
      </c>
      <c r="G181" t="str">
        <f t="shared" si="3"/>
        <v>LMIC</v>
      </c>
      <c r="H181" t="s">
        <v>644</v>
      </c>
    </row>
    <row r="182" spans="5:8" ht="28.5" hidden="1" customHeight="1" x14ac:dyDescent="0.25">
      <c r="E182" s="12">
        <v>128</v>
      </c>
      <c r="F182" t="s">
        <v>337</v>
      </c>
      <c r="G182" t="str">
        <f t="shared" si="3"/>
        <v>LDC</v>
      </c>
      <c r="H182" t="s">
        <v>640</v>
      </c>
    </row>
    <row r="183" spans="5:8" ht="28.5" hidden="1" customHeight="1" x14ac:dyDescent="0.25">
      <c r="E183" s="12">
        <v>129</v>
      </c>
      <c r="F183" t="s">
        <v>338</v>
      </c>
      <c r="G183" t="str">
        <f t="shared" si="3"/>
        <v>UMIC</v>
      </c>
      <c r="H183" t="s">
        <v>642</v>
      </c>
    </row>
    <row r="184" spans="5:8" ht="28.5" hidden="1" customHeight="1" x14ac:dyDescent="0.25">
      <c r="E184" s="12">
        <v>130</v>
      </c>
      <c r="F184" t="s">
        <v>339</v>
      </c>
      <c r="G184" t="str">
        <f t="shared" ref="G184:G212" si="4">VLOOKUP(H184,$F$216:$G$225,2,0)</f>
        <v>N/A</v>
      </c>
      <c r="H184" s="444" t="s">
        <v>668</v>
      </c>
    </row>
    <row r="185" spans="5:8" ht="28.5" hidden="1" customHeight="1" x14ac:dyDescent="0.25">
      <c r="E185" s="12">
        <v>131</v>
      </c>
      <c r="F185" t="s">
        <v>342</v>
      </c>
      <c r="G185" t="str">
        <f t="shared" si="4"/>
        <v>LIC but not LDC</v>
      </c>
      <c r="H185" t="s">
        <v>656</v>
      </c>
    </row>
    <row r="186" spans="5:8" ht="28.5" hidden="1" customHeight="1" x14ac:dyDescent="0.25">
      <c r="E186" s="12">
        <v>132</v>
      </c>
      <c r="F186" t="s">
        <v>669</v>
      </c>
      <c r="G186" t="str">
        <f t="shared" si="4"/>
        <v>LIC but not LDC</v>
      </c>
      <c r="H186" t="s">
        <v>656</v>
      </c>
    </row>
    <row r="187" spans="5:8" ht="28.5" hidden="1" customHeight="1" x14ac:dyDescent="0.25">
      <c r="E187" s="12">
        <v>133</v>
      </c>
      <c r="F187" t="s">
        <v>344</v>
      </c>
      <c r="G187" t="str">
        <f t="shared" si="4"/>
        <v>LMIC</v>
      </c>
      <c r="H187" t="s">
        <v>644</v>
      </c>
    </row>
    <row r="188" spans="5:8" ht="28.5" hidden="1" customHeight="1" x14ac:dyDescent="0.25">
      <c r="E188" s="12">
        <v>134</v>
      </c>
      <c r="F188" t="s">
        <v>345</v>
      </c>
      <c r="G188" t="str">
        <f t="shared" si="4"/>
        <v>LDC</v>
      </c>
      <c r="H188" t="s">
        <v>640</v>
      </c>
    </row>
    <row r="189" spans="5:8" ht="28.5" hidden="1" customHeight="1" x14ac:dyDescent="0.25">
      <c r="E189" s="12">
        <v>135</v>
      </c>
      <c r="F189" t="s">
        <v>346</v>
      </c>
      <c r="G189" t="str">
        <f t="shared" si="4"/>
        <v>UMIC</v>
      </c>
      <c r="H189" t="s">
        <v>642</v>
      </c>
    </row>
    <row r="190" spans="5:8" ht="28.5" hidden="1" customHeight="1" x14ac:dyDescent="0.25">
      <c r="E190" s="12">
        <v>136</v>
      </c>
      <c r="F190" t="s">
        <v>347</v>
      </c>
      <c r="G190" t="str">
        <f t="shared" si="4"/>
        <v>LDC</v>
      </c>
      <c r="H190" t="s">
        <v>640</v>
      </c>
    </row>
    <row r="191" spans="5:8" ht="28.5" hidden="1" customHeight="1" x14ac:dyDescent="0.25">
      <c r="E191" s="12">
        <v>137</v>
      </c>
      <c r="F191" t="s">
        <v>348</v>
      </c>
      <c r="G191" t="str">
        <f t="shared" si="4"/>
        <v>LDC</v>
      </c>
      <c r="H191" t="s">
        <v>640</v>
      </c>
    </row>
    <row r="192" spans="5:8" ht="28.5" hidden="1" customHeight="1" x14ac:dyDescent="0.25">
      <c r="E192" s="12">
        <v>138</v>
      </c>
      <c r="F192" t="s">
        <v>670</v>
      </c>
      <c r="G192" t="str">
        <f t="shared" si="4"/>
        <v>LMIC</v>
      </c>
      <c r="H192" t="s">
        <v>644</v>
      </c>
    </row>
    <row r="193" spans="5:8" ht="28.5" hidden="1" customHeight="1" x14ac:dyDescent="0.25">
      <c r="E193" s="12">
        <v>139</v>
      </c>
      <c r="F193" t="s">
        <v>349</v>
      </c>
      <c r="G193" t="str">
        <f t="shared" si="4"/>
        <v>UMIC</v>
      </c>
      <c r="H193" t="s">
        <v>642</v>
      </c>
    </row>
    <row r="194" spans="5:8" ht="28.5" hidden="1" customHeight="1" x14ac:dyDescent="0.25">
      <c r="E194" s="12">
        <v>140</v>
      </c>
      <c r="F194" t="s">
        <v>351</v>
      </c>
      <c r="G194" t="str">
        <f t="shared" si="4"/>
        <v>LMIC</v>
      </c>
      <c r="H194" t="s">
        <v>644</v>
      </c>
    </row>
    <row r="195" spans="5:8" ht="28.5" hidden="1" customHeight="1" x14ac:dyDescent="0.25">
      <c r="E195" s="12">
        <v>141</v>
      </c>
      <c r="F195" t="s">
        <v>352</v>
      </c>
      <c r="G195" t="str">
        <f t="shared" si="4"/>
        <v>UMIC</v>
      </c>
      <c r="H195" t="s">
        <v>642</v>
      </c>
    </row>
    <row r="196" spans="5:8" ht="28.5" hidden="1" customHeight="1" x14ac:dyDescent="0.25">
      <c r="E196" s="12">
        <v>142</v>
      </c>
      <c r="F196" t="s">
        <v>353</v>
      </c>
      <c r="G196" t="str">
        <f t="shared" si="4"/>
        <v>UMIC</v>
      </c>
      <c r="H196" t="s">
        <v>642</v>
      </c>
    </row>
    <row r="197" spans="5:8" ht="28.5" hidden="1" customHeight="1" x14ac:dyDescent="0.25">
      <c r="E197" s="12">
        <v>143</v>
      </c>
      <c r="F197" t="s">
        <v>354</v>
      </c>
      <c r="G197" t="str">
        <f t="shared" si="4"/>
        <v>LDC</v>
      </c>
      <c r="H197" t="s">
        <v>640</v>
      </c>
    </row>
    <row r="198" spans="5:8" ht="28.5" hidden="1" customHeight="1" x14ac:dyDescent="0.25">
      <c r="E198" s="12">
        <v>144</v>
      </c>
      <c r="F198" t="s">
        <v>355</v>
      </c>
      <c r="G198" t="str">
        <f t="shared" si="4"/>
        <v>LDC</v>
      </c>
      <c r="H198" t="s">
        <v>640</v>
      </c>
    </row>
    <row r="199" spans="5:8" ht="28.5" hidden="1" customHeight="1" x14ac:dyDescent="0.25">
      <c r="E199" s="12">
        <v>145</v>
      </c>
      <c r="F199" t="s">
        <v>671</v>
      </c>
      <c r="G199" t="str">
        <f t="shared" si="4"/>
        <v>HIC</v>
      </c>
      <c r="H199" t="s">
        <v>648</v>
      </c>
    </row>
    <row r="200" spans="5:8" ht="28.5" hidden="1" customHeight="1" x14ac:dyDescent="0.25">
      <c r="E200" s="12">
        <v>146</v>
      </c>
      <c r="F200" t="s">
        <v>356</v>
      </c>
      <c r="G200" t="str">
        <f t="shared" si="4"/>
        <v>LMIC</v>
      </c>
      <c r="H200" t="s">
        <v>644</v>
      </c>
    </row>
    <row r="201" spans="5:8" ht="28.5" hidden="1" customHeight="1" x14ac:dyDescent="0.25">
      <c r="E201" s="12">
        <v>147</v>
      </c>
      <c r="F201" t="s">
        <v>359</v>
      </c>
      <c r="G201" t="str">
        <f t="shared" si="4"/>
        <v>N/A</v>
      </c>
      <c r="H201" s="444" t="s">
        <v>646</v>
      </c>
    </row>
    <row r="202" spans="5:8" ht="28.5" hidden="1" customHeight="1" x14ac:dyDescent="0.25">
      <c r="E202" s="12">
        <v>148</v>
      </c>
      <c r="F202" t="s">
        <v>672</v>
      </c>
      <c r="G202" t="str">
        <f t="shared" si="4"/>
        <v>N/A</v>
      </c>
      <c r="H202" s="444" t="s">
        <v>646</v>
      </c>
    </row>
    <row r="203" spans="5:8" ht="28.5" hidden="1" customHeight="1" x14ac:dyDescent="0.25">
      <c r="E203" s="12">
        <v>149</v>
      </c>
      <c r="F203" t="s">
        <v>673</v>
      </c>
      <c r="G203" t="str">
        <f t="shared" si="4"/>
        <v>HIC</v>
      </c>
      <c r="H203" t="s">
        <v>648</v>
      </c>
    </row>
    <row r="204" spans="5:8" ht="28.5" hidden="1" customHeight="1" x14ac:dyDescent="0.25">
      <c r="E204" s="12">
        <v>150</v>
      </c>
      <c r="F204" t="s">
        <v>360</v>
      </c>
      <c r="G204" t="str">
        <f t="shared" si="4"/>
        <v>LMIC</v>
      </c>
      <c r="H204" t="s">
        <v>644</v>
      </c>
    </row>
    <row r="205" spans="5:8" ht="28.5" hidden="1" customHeight="1" x14ac:dyDescent="0.25">
      <c r="E205" s="12">
        <v>151</v>
      </c>
      <c r="F205" t="s">
        <v>361</v>
      </c>
      <c r="G205" t="str">
        <f t="shared" si="4"/>
        <v>LMIC</v>
      </c>
      <c r="H205" t="s">
        <v>644</v>
      </c>
    </row>
    <row r="206" spans="5:8" ht="28.5" hidden="1" customHeight="1" x14ac:dyDescent="0.25">
      <c r="E206" s="12">
        <v>152</v>
      </c>
      <c r="F206" t="s">
        <v>363</v>
      </c>
      <c r="G206" t="str">
        <f t="shared" si="4"/>
        <v>UMIC</v>
      </c>
      <c r="H206" t="s">
        <v>642</v>
      </c>
    </row>
    <row r="207" spans="5:8" ht="28.5" hidden="1" customHeight="1" x14ac:dyDescent="0.25">
      <c r="E207" s="12">
        <v>153</v>
      </c>
      <c r="F207" t="s">
        <v>674</v>
      </c>
      <c r="G207" t="str">
        <f t="shared" si="4"/>
        <v>LMIC</v>
      </c>
      <c r="H207" t="s">
        <v>644</v>
      </c>
    </row>
    <row r="208" spans="5:8" ht="28.5" hidden="1" customHeight="1" x14ac:dyDescent="0.25">
      <c r="E208" s="12">
        <v>154</v>
      </c>
      <c r="F208" t="s">
        <v>675</v>
      </c>
      <c r="G208" t="str">
        <f t="shared" si="4"/>
        <v>UMIC</v>
      </c>
      <c r="H208" t="s">
        <v>642</v>
      </c>
    </row>
    <row r="209" spans="5:8" ht="28.5" hidden="1" customHeight="1" x14ac:dyDescent="0.25">
      <c r="E209" s="12">
        <v>155</v>
      </c>
      <c r="F209" t="s">
        <v>676</v>
      </c>
      <c r="G209" t="str">
        <f t="shared" si="4"/>
        <v>LMIC</v>
      </c>
      <c r="H209" t="s">
        <v>644</v>
      </c>
    </row>
    <row r="210" spans="5:8" ht="28.5" hidden="1" customHeight="1" x14ac:dyDescent="0.25">
      <c r="E210" s="12">
        <v>156</v>
      </c>
      <c r="F210" t="s">
        <v>365</v>
      </c>
      <c r="G210" t="str">
        <f t="shared" si="4"/>
        <v>LDC</v>
      </c>
      <c r="H210" t="s">
        <v>640</v>
      </c>
    </row>
    <row r="211" spans="5:8" ht="28.5" hidden="1" customHeight="1" x14ac:dyDescent="0.25">
      <c r="E211" s="12">
        <v>157</v>
      </c>
      <c r="F211" t="s">
        <v>366</v>
      </c>
      <c r="G211" t="str">
        <f t="shared" si="4"/>
        <v>LDC</v>
      </c>
      <c r="H211" t="s">
        <v>640</v>
      </c>
    </row>
    <row r="212" spans="5:8" ht="28.5" hidden="1" customHeight="1" x14ac:dyDescent="0.25">
      <c r="E212" s="12">
        <v>158</v>
      </c>
      <c r="F212" t="s">
        <v>367</v>
      </c>
      <c r="G212" t="str">
        <f t="shared" si="4"/>
        <v>LMIC</v>
      </c>
      <c r="H212" t="s">
        <v>644</v>
      </c>
    </row>
    <row r="213" spans="5:8" ht="28.5" hidden="1" customHeight="1" x14ac:dyDescent="0.25">
      <c r="F213" t="s">
        <v>678</v>
      </c>
    </row>
    <row r="216" spans="5:8" ht="28.5" hidden="1" customHeight="1" x14ac:dyDescent="0.25">
      <c r="F216" s="443" t="s">
        <v>677</v>
      </c>
      <c r="G216" s="443" t="s">
        <v>677</v>
      </c>
      <c r="H216" s="443"/>
    </row>
    <row r="217" spans="5:8" ht="28.5" hidden="1" customHeight="1" x14ac:dyDescent="0.25">
      <c r="F217" t="s">
        <v>648</v>
      </c>
      <c r="G217" t="s">
        <v>647</v>
      </c>
    </row>
    <row r="218" spans="5:8" ht="28.5" hidden="1" customHeight="1" x14ac:dyDescent="0.25">
      <c r="F218" t="s">
        <v>640</v>
      </c>
      <c r="G218" t="s">
        <v>639</v>
      </c>
    </row>
    <row r="219" spans="5:8" ht="28.5" hidden="1" customHeight="1" x14ac:dyDescent="0.25">
      <c r="F219" t="s">
        <v>656</v>
      </c>
      <c r="G219" t="s">
        <v>655</v>
      </c>
    </row>
    <row r="220" spans="5:8" ht="28.5" hidden="1" customHeight="1" x14ac:dyDescent="0.25">
      <c r="F220" t="s">
        <v>644</v>
      </c>
      <c r="G220" t="s">
        <v>643</v>
      </c>
    </row>
    <row r="221" spans="5:8" ht="28.5" hidden="1" customHeight="1" x14ac:dyDescent="0.25">
      <c r="F221" t="s">
        <v>668</v>
      </c>
      <c r="G221" t="s">
        <v>645</v>
      </c>
    </row>
    <row r="222" spans="5:8" ht="28.5" hidden="1" customHeight="1" x14ac:dyDescent="0.25">
      <c r="F222" t="s">
        <v>646</v>
      </c>
      <c r="G222" t="s">
        <v>645</v>
      </c>
    </row>
    <row r="223" spans="5:8" ht="28.5" hidden="1" customHeight="1" x14ac:dyDescent="0.25">
      <c r="F223" t="s">
        <v>642</v>
      </c>
      <c r="G223" t="s">
        <v>641</v>
      </c>
    </row>
  </sheetData>
  <sheetProtection algorithmName="SHA-512" hashValue="6lxcj4OE0tX6Su37bGtTnkvtCYtv0xF5EFUY3HuV1NKVrPDshGa8ljMLVdH2h1ZedVh1uDp/rqd+yPB/vPSGNw==" saltValue="f88WmDrZ4tIUXhZF1yKoHQ==" spinCount="100000" sheet="1" selectLockedCells="1"/>
  <mergeCells count="2">
    <mergeCell ref="C5:G7"/>
    <mergeCell ref="C3:G3"/>
  </mergeCells>
  <dataValidations count="3">
    <dataValidation type="list" allowBlank="1" showInputMessage="1" showErrorMessage="1" sqref="D12" xr:uid="{00000000-0002-0000-0800-000000000000}">
      <formula1>$C$44:$C$51</formula1>
    </dataValidation>
    <dataValidation type="list" allowBlank="1" showInputMessage="1" showErrorMessage="1" sqref="G21:G40" xr:uid="{00000000-0002-0000-0800-000001000000}">
      <formula1>$C$54:$C$60</formula1>
    </dataValidation>
    <dataValidation type="list" allowBlank="1" showInputMessage="1" showErrorMessage="1" sqref="H21:H40" xr:uid="{EED0A0EA-FE90-4FBD-8A4D-BB9FD1194B49}">
      <formula1>$F$55:$F$213</formula1>
    </dataValidation>
  </dataValidations>
  <pageMargins left="0.7" right="0.7" top="0.75" bottom="0.75" header="0.3" footer="0.3"/>
  <pageSetup paperSize="9" scale="5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U512"/>
  <sheetViews>
    <sheetView showGridLines="0" zoomScale="85" zoomScaleNormal="85" workbookViewId="0">
      <selection activeCell="H18" sqref="H18"/>
    </sheetView>
  </sheetViews>
  <sheetFormatPr defaultColWidth="0" defaultRowHeight="15" zeroHeight="1" x14ac:dyDescent="0.25"/>
  <cols>
    <col min="1" max="2" width="1.42578125" customWidth="1"/>
    <col min="3" max="3" width="40.42578125" style="12" customWidth="1"/>
    <col min="4" max="4" width="40.42578125" customWidth="1"/>
    <col min="5" max="5" width="16.42578125" style="12" customWidth="1"/>
    <col min="6" max="7" width="40.42578125" style="12" customWidth="1"/>
    <col min="8" max="8" width="40.42578125" customWidth="1"/>
    <col min="9" max="13" width="15.42578125" customWidth="1"/>
    <col min="14" max="15" width="1.42578125" customWidth="1"/>
    <col min="16" max="19" width="4.42578125" hidden="1" customWidth="1"/>
    <col min="20" max="16384" width="9.140625" hidden="1"/>
  </cols>
  <sheetData>
    <row r="1" spans="2:21" ht="8.25" customHeight="1" x14ac:dyDescent="0.25"/>
    <row r="2" spans="2:21" ht="8.25" customHeight="1" thickBot="1" x14ac:dyDescent="0.3">
      <c r="B2" s="4"/>
      <c r="C2" s="13"/>
      <c r="D2" s="4"/>
      <c r="E2" s="13"/>
      <c r="F2" s="13"/>
      <c r="G2" s="13"/>
      <c r="H2" s="4"/>
      <c r="I2" s="4"/>
      <c r="J2" s="4"/>
      <c r="K2" s="4"/>
      <c r="L2" s="4"/>
      <c r="M2" s="4"/>
      <c r="N2" s="4"/>
    </row>
    <row r="3" spans="2:21" ht="15" customHeight="1" thickBot="1" x14ac:dyDescent="0.3">
      <c r="B3" s="4"/>
      <c r="C3" s="447" t="s">
        <v>104</v>
      </c>
      <c r="D3" s="448"/>
      <c r="E3" s="448"/>
      <c r="F3" s="448"/>
      <c r="G3" s="448"/>
      <c r="H3" s="448"/>
      <c r="I3" s="448"/>
      <c r="J3" s="448"/>
      <c r="K3" s="448"/>
      <c r="L3" s="453"/>
      <c r="M3" s="4"/>
      <c r="N3" s="4"/>
    </row>
    <row r="4" spans="2:21" ht="8.25" customHeight="1" thickBot="1" x14ac:dyDescent="0.3">
      <c r="B4" s="4"/>
      <c r="C4" s="13"/>
      <c r="D4" s="4"/>
      <c r="E4" s="13"/>
      <c r="F4" s="13"/>
      <c r="G4" s="13"/>
      <c r="H4" s="4"/>
      <c r="I4" s="4"/>
      <c r="J4" s="4"/>
      <c r="K4" s="4"/>
      <c r="L4" s="4"/>
      <c r="M4" s="4"/>
      <c r="N4" s="4"/>
    </row>
    <row r="5" spans="2:21" ht="15" customHeight="1" thickBot="1" x14ac:dyDescent="0.3">
      <c r="B5" s="4"/>
      <c r="C5" s="5" t="s">
        <v>41</v>
      </c>
      <c r="D5" s="316" t="str">
        <f>IF('START - AWARD DETAILS'!$D$13="","",'START - AWARD DETAILS'!$D$13)</f>
        <v/>
      </c>
      <c r="E5" s="11"/>
      <c r="F5" s="11"/>
      <c r="G5" s="11"/>
      <c r="H5" s="11"/>
      <c r="I5" s="11"/>
      <c r="J5" s="11"/>
      <c r="K5" s="11"/>
      <c r="L5" s="31"/>
      <c r="M5" s="106"/>
      <c r="N5" s="4"/>
    </row>
    <row r="6" spans="2:21" ht="8.25" customHeight="1" thickBot="1" x14ac:dyDescent="0.3">
      <c r="B6" s="4"/>
      <c r="C6" s="13"/>
      <c r="D6" s="4"/>
      <c r="E6" s="13"/>
      <c r="F6" s="13"/>
      <c r="G6" s="13"/>
      <c r="H6" s="4"/>
      <c r="I6" s="4"/>
      <c r="J6" s="4"/>
      <c r="K6" s="4"/>
      <c r="L6" s="4"/>
      <c r="M6" s="4"/>
      <c r="N6" s="4"/>
    </row>
    <row r="7" spans="2:21" ht="15" customHeight="1" thickBot="1" x14ac:dyDescent="0.3">
      <c r="B7" s="4"/>
      <c r="C7" s="44" t="s">
        <v>42</v>
      </c>
      <c r="D7" s="316" t="str">
        <f>IF('START - AWARD DETAILS'!$D$14="","",'START - AWARD DETAILS'!$D$14)</f>
        <v/>
      </c>
      <c r="E7" s="14"/>
      <c r="F7" s="14"/>
      <c r="G7" s="14"/>
      <c r="H7" s="1"/>
      <c r="I7" s="1"/>
      <c r="J7" s="1"/>
      <c r="K7" s="1"/>
      <c r="L7" s="2"/>
      <c r="M7" s="4"/>
      <c r="N7" s="4"/>
    </row>
    <row r="8" spans="2:21" ht="8.25" customHeight="1" thickBot="1" x14ac:dyDescent="0.3">
      <c r="B8" s="4"/>
      <c r="C8" s="13"/>
      <c r="D8" s="4"/>
      <c r="E8" s="13"/>
      <c r="F8" s="13"/>
      <c r="G8" s="13"/>
      <c r="H8" s="4"/>
      <c r="I8" s="4"/>
      <c r="J8" s="4"/>
      <c r="K8" s="4"/>
      <c r="L8" s="4"/>
      <c r="M8" s="4"/>
      <c r="N8" s="4"/>
    </row>
    <row r="9" spans="2:21" ht="288.75" customHeight="1" thickBot="1" x14ac:dyDescent="0.3">
      <c r="B9" s="4"/>
      <c r="C9" s="465" t="s">
        <v>105</v>
      </c>
      <c r="D9" s="466"/>
      <c r="E9" s="466"/>
      <c r="F9" s="466"/>
      <c r="G9" s="466"/>
      <c r="H9" s="466"/>
      <c r="I9" s="466"/>
      <c r="J9" s="466"/>
      <c r="K9" s="466"/>
      <c r="L9" s="466"/>
      <c r="M9" s="467"/>
      <c r="N9" s="4"/>
      <c r="P9" t="s">
        <v>106</v>
      </c>
      <c r="Q9" t="s">
        <v>107</v>
      </c>
      <c r="R9" t="s">
        <v>108</v>
      </c>
      <c r="S9" t="s">
        <v>109</v>
      </c>
      <c r="T9" t="s">
        <v>110</v>
      </c>
      <c r="U9" t="s">
        <v>111</v>
      </c>
    </row>
    <row r="10" spans="2:21" ht="8.25" customHeight="1" thickBot="1" x14ac:dyDescent="0.3">
      <c r="B10" s="4"/>
      <c r="C10" s="13"/>
      <c r="D10" s="4"/>
      <c r="E10" s="13"/>
      <c r="F10" s="13"/>
      <c r="G10" s="13"/>
      <c r="H10" s="4"/>
      <c r="I10" s="4"/>
      <c r="J10" s="4"/>
      <c r="K10" s="4"/>
      <c r="L10" s="4"/>
      <c r="M10" s="4"/>
      <c r="N10" s="4"/>
    </row>
    <row r="11" spans="2:21" ht="45.75" thickBot="1" x14ac:dyDescent="0.3">
      <c r="B11" s="4"/>
      <c r="C11" s="172" t="s">
        <v>112</v>
      </c>
      <c r="D11" s="218" t="s">
        <v>113</v>
      </c>
      <c r="E11" s="171" t="s">
        <v>114</v>
      </c>
      <c r="F11" s="173" t="s">
        <v>96</v>
      </c>
      <c r="G11" s="218" t="s">
        <v>115</v>
      </c>
      <c r="H11" s="173" t="s">
        <v>116</v>
      </c>
      <c r="I11" s="173" t="s">
        <v>117</v>
      </c>
      <c r="J11" s="173" t="s">
        <v>118</v>
      </c>
      <c r="K11" s="174" t="s">
        <v>119</v>
      </c>
      <c r="L11" s="175" t="s">
        <v>120</v>
      </c>
      <c r="M11" s="179" t="s">
        <v>121</v>
      </c>
      <c r="N11" s="4"/>
      <c r="P11">
        <v>0</v>
      </c>
      <c r="Q11">
        <v>0</v>
      </c>
      <c r="R11">
        <v>0</v>
      </c>
      <c r="S11">
        <v>0</v>
      </c>
      <c r="T11">
        <v>0</v>
      </c>
      <c r="U11">
        <v>0</v>
      </c>
    </row>
    <row r="12" spans="2:21" ht="15.75" x14ac:dyDescent="0.25">
      <c r="B12" s="4"/>
      <c r="C12" s="416"/>
      <c r="D12" s="317" t="s">
        <v>683</v>
      </c>
      <c r="E12" s="318" t="str">
        <f>IFERROR(VLOOKUP($D12,'START - AWARD DETAILS'!$F$21:$G$40,2,0),"")</f>
        <v>(Select)</v>
      </c>
      <c r="F12" s="192" t="s">
        <v>683</v>
      </c>
      <c r="G12" s="192" t="s">
        <v>51</v>
      </c>
      <c r="H12" s="416"/>
      <c r="I12" s="206"/>
      <c r="J12" s="207"/>
      <c r="K12" s="420"/>
      <c r="L12" s="319">
        <f t="shared" ref="L12:L17" si="0">SUM(J12:K12)</f>
        <v>0</v>
      </c>
      <c r="M12" s="320"/>
      <c r="N12" s="4"/>
      <c r="P12">
        <f>IF(COUNTIF(D$11:D12,D12)=1,P11+1,P11)</f>
        <v>1</v>
      </c>
      <c r="Q12">
        <f>IF(COUNTIF(E$11:E12,E12)=1,Q11+1,Q11)</f>
        <v>1</v>
      </c>
      <c r="R12">
        <f>IF(COUNTIF(H$11:H12,H12)=1,R11+1,R11)</f>
        <v>0</v>
      </c>
      <c r="S12">
        <f>IF(COUNTIF(F$11:F12,F12)=1,S11+1,S11)</f>
        <v>1</v>
      </c>
      <c r="T12">
        <f>IF(AND(COUNTIFS(H$11:H12,H12,F$11:F12,F12)=1,$F12='Summary of Staff by Role'!$C$11),T11+1,T11)</f>
        <v>0</v>
      </c>
      <c r="U12">
        <f>IF(AND(COUNTIF(D$11:D12,D12)=1,E12&lt;&gt;"HEI"),U11+1,U11)</f>
        <v>1</v>
      </c>
    </row>
    <row r="13" spans="2:21" ht="15.75" x14ac:dyDescent="0.25">
      <c r="B13" s="4"/>
      <c r="C13" s="417"/>
      <c r="D13" s="317" t="s">
        <v>683</v>
      </c>
      <c r="E13" s="318" t="str">
        <f>IFERROR(VLOOKUP($D13,'START - AWARD DETAILS'!$F$21:$G$40,2,0),"")</f>
        <v>(Select)</v>
      </c>
      <c r="F13" s="192" t="s">
        <v>683</v>
      </c>
      <c r="G13" s="192" t="s">
        <v>51</v>
      </c>
      <c r="H13" s="417"/>
      <c r="I13" s="206"/>
      <c r="J13" s="207"/>
      <c r="K13" s="421"/>
      <c r="L13" s="319">
        <f t="shared" si="0"/>
        <v>0</v>
      </c>
      <c r="M13" s="320"/>
      <c r="N13" s="4"/>
      <c r="P13">
        <f>IF(COUNTIF(D$11:D13,D13)=1,P12+1,P12)</f>
        <v>1</v>
      </c>
      <c r="Q13">
        <f>IF(COUNTIF(E$11:E13,E13)=1,Q12+1,Q12)</f>
        <v>1</v>
      </c>
      <c r="R13">
        <f>IF(COUNTIF(H$11:H13,H13)=1,R12+1,R12)</f>
        <v>0</v>
      </c>
      <c r="S13">
        <f>IF(COUNTIF(F$11:F13,F13)=1,S12+1,S12)</f>
        <v>1</v>
      </c>
      <c r="T13">
        <f>IF(AND(COUNTIFS(H$11:H13,H13,F$11:F13,F13)=1,$F13='Summary of Staff by Role'!$C$11),T12+1,T12)</f>
        <v>0</v>
      </c>
      <c r="U13">
        <f>IF(AND(COUNTIF(D$11:D13,D13)=1,E13&lt;&gt;"HEI"),U12+1,U12)</f>
        <v>1</v>
      </c>
    </row>
    <row r="14" spans="2:21" ht="15.75" x14ac:dyDescent="0.25">
      <c r="B14" s="4"/>
      <c r="C14" s="417"/>
      <c r="D14" s="317"/>
      <c r="E14" s="318" t="str">
        <f>IFERROR(VLOOKUP($D14,'START - AWARD DETAILS'!$F$21:$G$40,2,0),"")</f>
        <v/>
      </c>
      <c r="F14" s="192"/>
      <c r="G14" s="192"/>
      <c r="H14" s="417"/>
      <c r="I14" s="206"/>
      <c r="J14" s="207"/>
      <c r="K14" s="421"/>
      <c r="L14" s="319">
        <f t="shared" si="0"/>
        <v>0</v>
      </c>
      <c r="M14" s="320"/>
      <c r="N14" s="4"/>
      <c r="P14">
        <f>IF(COUNTIF(D$11:D14,D14)=1,P13+1,P13)</f>
        <v>1</v>
      </c>
      <c r="Q14">
        <f>IF(COUNTIF(E$11:E14,E14)=1,Q13+1,Q13)</f>
        <v>2</v>
      </c>
      <c r="R14">
        <f>IF(COUNTIF(H$11:H14,H14)=1,R13+1,R13)</f>
        <v>0</v>
      </c>
      <c r="S14">
        <f>IF(COUNTIF(F$11:F14,F14)=1,S13+1,S13)</f>
        <v>1</v>
      </c>
      <c r="T14">
        <f>IF(AND(COUNTIFS(H$11:H14,H14,F$11:F14,F14)=1,$F14='Summary of Staff by Role'!$C$11),T13+1,T13)</f>
        <v>0</v>
      </c>
      <c r="U14">
        <f>IF(AND(COUNTIF(D$11:D14,D14)=1,E14&lt;&gt;"HEI"),U13+1,U13)</f>
        <v>1</v>
      </c>
    </row>
    <row r="15" spans="2:21" ht="15.75" x14ac:dyDescent="0.25">
      <c r="B15" s="4"/>
      <c r="C15" s="417"/>
      <c r="D15" s="317"/>
      <c r="E15" s="318" t="str">
        <f>IFERROR(VLOOKUP($D15,'START - AWARD DETAILS'!$F$21:$G$40,2,0),"")</f>
        <v/>
      </c>
      <c r="F15" s="192"/>
      <c r="G15" s="192"/>
      <c r="H15" s="417"/>
      <c r="I15" s="206"/>
      <c r="J15" s="207"/>
      <c r="K15" s="421"/>
      <c r="L15" s="319">
        <f>SUM(J15:K15)</f>
        <v>0</v>
      </c>
      <c r="M15" s="320"/>
      <c r="N15" s="4"/>
      <c r="P15">
        <f>IF(COUNTIF(D$11:D15,D15)=1,P14+1,P14)</f>
        <v>1</v>
      </c>
      <c r="Q15">
        <f>IF(COUNTIF(E$11:E15,E15)=1,Q14+1,Q14)</f>
        <v>2</v>
      </c>
      <c r="R15">
        <f>IF(COUNTIF(H$11:H15,H15)=1,R14+1,R14)</f>
        <v>0</v>
      </c>
      <c r="S15">
        <f>IF(COUNTIF(F$11:F15,F15)=1,S14+1,S14)</f>
        <v>1</v>
      </c>
      <c r="T15">
        <f>IF(AND(COUNTIFS(H$11:H15,H15,F$11:F15,F15)=1,$F15='Summary of Staff by Role'!$C$11),T14+1,T14)</f>
        <v>0</v>
      </c>
      <c r="U15">
        <f>IF(AND(COUNTIF(D$11:D15,D15)=1,E15&lt;&gt;"HEI"),U14+1,U14)</f>
        <v>1</v>
      </c>
    </row>
    <row r="16" spans="2:21" ht="15.75" x14ac:dyDescent="0.25">
      <c r="B16" s="4"/>
      <c r="C16" s="417"/>
      <c r="D16" s="317"/>
      <c r="E16" s="318" t="str">
        <f>IFERROR(VLOOKUP($D16,'START - AWARD DETAILS'!$F$21:$G$40,2,0),"")</f>
        <v/>
      </c>
      <c r="F16" s="192"/>
      <c r="G16" s="192"/>
      <c r="H16" s="417"/>
      <c r="I16" s="206"/>
      <c r="J16" s="207"/>
      <c r="K16" s="421"/>
      <c r="L16" s="319">
        <f t="shared" si="0"/>
        <v>0</v>
      </c>
      <c r="M16" s="320"/>
      <c r="N16" s="4"/>
      <c r="P16">
        <f>IF(COUNTIF(D$11:D16,D16)=1,P15+1,P15)</f>
        <v>1</v>
      </c>
      <c r="Q16">
        <f>IF(COUNTIF(E$11:E16,E16)=1,Q15+1,Q15)</f>
        <v>2</v>
      </c>
      <c r="R16">
        <f>IF(COUNTIF(H$11:H16,H16)=1,R15+1,R15)</f>
        <v>0</v>
      </c>
      <c r="S16">
        <f>IF(COUNTIF(F$11:F16,F16)=1,S15+1,S15)</f>
        <v>1</v>
      </c>
      <c r="T16">
        <f>IF(AND(COUNTIFS(H$11:H16,H16,F$11:F16,F16)=1,$F16='Summary of Staff by Role'!$C$11),T15+1,T15)</f>
        <v>0</v>
      </c>
      <c r="U16">
        <f>IF(AND(COUNTIF(D$11:D16,D16)=1,E16&lt;&gt;"HEI"),U15+1,U15)</f>
        <v>1</v>
      </c>
    </row>
    <row r="17" spans="2:21" ht="15.75" x14ac:dyDescent="0.25">
      <c r="B17" s="4"/>
      <c r="C17" s="418"/>
      <c r="D17" s="317"/>
      <c r="E17" s="318" t="str">
        <f>IFERROR(VLOOKUP($D17,'START - AWARD DETAILS'!$F$21:$G$40,2,0),"")</f>
        <v/>
      </c>
      <c r="F17" s="192"/>
      <c r="G17" s="192"/>
      <c r="H17" s="418"/>
      <c r="I17" s="206"/>
      <c r="J17" s="207"/>
      <c r="K17" s="421"/>
      <c r="L17" s="319">
        <f t="shared" si="0"/>
        <v>0</v>
      </c>
      <c r="M17" s="320"/>
      <c r="N17" s="4"/>
      <c r="P17">
        <f>IF(COUNTIF(D$11:D17,D17)=1,P16+1,P16)</f>
        <v>1</v>
      </c>
      <c r="Q17">
        <f>IF(COUNTIF(E$11:E17,E17)=1,Q16+1,Q16)</f>
        <v>2</v>
      </c>
      <c r="R17">
        <f>IF(COUNTIF(H$11:H17,H17)=1,R16+1,R16)</f>
        <v>0</v>
      </c>
      <c r="S17">
        <f>IF(COUNTIF(F$11:F17,F17)=1,S16+1,S16)</f>
        <v>1</v>
      </c>
      <c r="T17">
        <f>IF(AND(COUNTIFS(H$11:H17,H17,F$11:F17,F17)=1,$F17='Summary of Staff by Role'!$C$11),T16+1,T16)</f>
        <v>0</v>
      </c>
      <c r="U17">
        <f>IF(AND(COUNTIF(D$11:D17,D17)=1,E17&lt;&gt;"HEI"),U16+1,U16)</f>
        <v>1</v>
      </c>
    </row>
    <row r="18" spans="2:21" ht="15.75" x14ac:dyDescent="0.25">
      <c r="B18" s="4"/>
      <c r="C18" s="417"/>
      <c r="D18" s="317"/>
      <c r="E18" s="318" t="str">
        <f>IFERROR(VLOOKUP($D18,'START - AWARD DETAILS'!$F$21:$G$40,2,0),"")</f>
        <v/>
      </c>
      <c r="F18" s="192"/>
      <c r="G18" s="192"/>
      <c r="H18" s="417"/>
      <c r="I18" s="206"/>
      <c r="J18" s="207"/>
      <c r="K18" s="421"/>
      <c r="L18" s="319">
        <f t="shared" ref="L18:L81" si="1">SUM(J18:K18)</f>
        <v>0</v>
      </c>
      <c r="M18" s="320"/>
      <c r="N18" s="4"/>
      <c r="P18">
        <f>IF(COUNTIF(D$11:D18,D18)=1,P17+1,P17)</f>
        <v>1</v>
      </c>
      <c r="Q18">
        <f>IF(COUNTIF(E$11:E18,E18)=1,Q17+1,Q17)</f>
        <v>2</v>
      </c>
      <c r="R18">
        <f>IF(COUNTIF(H$11:H18,H18)=1,R17+1,R17)</f>
        <v>0</v>
      </c>
      <c r="S18">
        <f>IF(COUNTIF(F$11:F18,F18)=1,S17+1,S17)</f>
        <v>1</v>
      </c>
      <c r="T18">
        <f>IF(AND(COUNTIFS(H$11:H18,H18,F$11:F18,F18)=1,$F18='Summary of Staff by Role'!$C$11),T17+1,T17)</f>
        <v>0</v>
      </c>
      <c r="U18">
        <f>IF(AND(COUNTIF(D$11:D18,D18)=1,E18&lt;&gt;"HEI"),U17+1,U17)</f>
        <v>1</v>
      </c>
    </row>
    <row r="19" spans="2:21" ht="15.75" x14ac:dyDescent="0.25">
      <c r="B19" s="4"/>
      <c r="C19" s="417"/>
      <c r="D19" s="317"/>
      <c r="E19" s="318" t="str">
        <f>IFERROR(VLOOKUP($D19,'START - AWARD DETAILS'!$F$21:$G$40,2,0),"")</f>
        <v/>
      </c>
      <c r="F19" s="192"/>
      <c r="G19" s="192"/>
      <c r="H19" s="417"/>
      <c r="I19" s="206"/>
      <c r="J19" s="207"/>
      <c r="K19" s="421"/>
      <c r="L19" s="319">
        <f t="shared" si="1"/>
        <v>0</v>
      </c>
      <c r="M19" s="320"/>
      <c r="N19" s="4"/>
      <c r="P19">
        <f>IF(COUNTIF(D$11:D19,D19)=1,P18+1,P18)</f>
        <v>1</v>
      </c>
      <c r="Q19">
        <f>IF(COUNTIF(E$11:E19,E19)=1,Q18+1,Q18)</f>
        <v>2</v>
      </c>
      <c r="R19">
        <f>IF(COUNTIF(H$11:H19,H19)=1,R18+1,R18)</f>
        <v>0</v>
      </c>
      <c r="S19">
        <f>IF(COUNTIF(F$11:F19,F19)=1,S18+1,S18)</f>
        <v>1</v>
      </c>
      <c r="T19">
        <f>IF(AND(COUNTIFS(H$11:H19,H19,F$11:F19,F19)=1,$F19='Summary of Staff by Role'!$C$11),T18+1,T18)</f>
        <v>0</v>
      </c>
      <c r="U19">
        <f>IF(AND(COUNTIF(D$11:D19,D19)=1,E19&lt;&gt;"HEI"),U18+1,U18)</f>
        <v>1</v>
      </c>
    </row>
    <row r="20" spans="2:21" ht="15.75" x14ac:dyDescent="0.25">
      <c r="B20" s="4"/>
      <c r="C20" s="419"/>
      <c r="D20" s="317"/>
      <c r="E20" s="318" t="str">
        <f>IFERROR(VLOOKUP($D20,'START - AWARD DETAILS'!$F$21:$G$40,2,0),"")</f>
        <v/>
      </c>
      <c r="F20" s="192"/>
      <c r="G20" s="192"/>
      <c r="H20" s="417"/>
      <c r="I20" s="206"/>
      <c r="J20" s="207"/>
      <c r="K20" s="421"/>
      <c r="L20" s="319">
        <f t="shared" si="1"/>
        <v>0</v>
      </c>
      <c r="M20" s="320"/>
      <c r="N20" s="4"/>
      <c r="P20">
        <f>IF(COUNTIF(D$11:D20,D20)=1,P19+1,P19)</f>
        <v>1</v>
      </c>
      <c r="Q20">
        <f>IF(COUNTIF(E$11:E20,E20)=1,Q19+1,Q19)</f>
        <v>2</v>
      </c>
      <c r="R20">
        <f>IF(COUNTIF(H$11:H20,H20)=1,R19+1,R19)</f>
        <v>0</v>
      </c>
      <c r="S20">
        <f>IF(COUNTIF(F$11:F20,F20)=1,S19+1,S19)</f>
        <v>1</v>
      </c>
      <c r="T20">
        <f>IF(AND(COUNTIFS(H$11:H20,H20,F$11:F20,F20)=1,$F20='Summary of Staff by Role'!$C$11),T19+1,T19)</f>
        <v>0</v>
      </c>
      <c r="U20">
        <f>IF(AND(COUNTIF(D$11:D20,D20)=1,E20&lt;&gt;"HEI"),U19+1,U19)</f>
        <v>1</v>
      </c>
    </row>
    <row r="21" spans="2:21" ht="15.75" x14ac:dyDescent="0.25">
      <c r="B21" s="4"/>
      <c r="C21" s="417"/>
      <c r="D21" s="317"/>
      <c r="E21" s="318" t="str">
        <f>IFERROR(VLOOKUP($D21,'START - AWARD DETAILS'!$F$21:$G$40,2,0),"")</f>
        <v/>
      </c>
      <c r="F21" s="192"/>
      <c r="G21" s="192"/>
      <c r="H21" s="417"/>
      <c r="I21" s="206"/>
      <c r="J21" s="207"/>
      <c r="K21" s="421"/>
      <c r="L21" s="319">
        <f t="shared" si="1"/>
        <v>0</v>
      </c>
      <c r="M21" s="320"/>
      <c r="N21" s="4"/>
      <c r="P21">
        <f>IF(COUNTIF(D$11:D21,D21)=1,P20+1,P20)</f>
        <v>1</v>
      </c>
      <c r="Q21">
        <f>IF(COUNTIF(E$11:E21,E21)=1,Q20+1,Q20)</f>
        <v>2</v>
      </c>
      <c r="R21">
        <f>IF(COUNTIF(H$11:H21,H21)=1,R20+1,R20)</f>
        <v>0</v>
      </c>
      <c r="S21">
        <f>IF(COUNTIF(F$11:F21,F21)=1,S20+1,S20)</f>
        <v>1</v>
      </c>
      <c r="T21">
        <f>IF(AND(COUNTIFS(H$11:H21,H21,F$11:F21,F21)=1,$F21='Summary of Staff by Role'!$C$11),T20+1,T20)</f>
        <v>0</v>
      </c>
      <c r="U21">
        <f>IF(AND(COUNTIF(D$11:D21,D21)=1,E21&lt;&gt;"HEI"),U20+1,U20)</f>
        <v>1</v>
      </c>
    </row>
    <row r="22" spans="2:21" ht="15.75" x14ac:dyDescent="0.25">
      <c r="B22" s="4"/>
      <c r="C22" s="417"/>
      <c r="D22" s="317"/>
      <c r="E22" s="318" t="str">
        <f>IFERROR(VLOOKUP($D22,'START - AWARD DETAILS'!$F$21:$G$40,2,0),"")</f>
        <v/>
      </c>
      <c r="F22" s="192"/>
      <c r="G22" s="192"/>
      <c r="H22" s="417"/>
      <c r="I22" s="206"/>
      <c r="J22" s="207"/>
      <c r="K22" s="421"/>
      <c r="L22" s="319">
        <f t="shared" si="1"/>
        <v>0</v>
      </c>
      <c r="M22" s="320"/>
      <c r="N22" s="4"/>
      <c r="P22">
        <f>IF(COUNTIF(D$11:D22,D22)=1,P21+1,P21)</f>
        <v>1</v>
      </c>
      <c r="Q22">
        <f>IF(COUNTIF(E$11:E22,E22)=1,Q21+1,Q21)</f>
        <v>2</v>
      </c>
      <c r="R22">
        <f>IF(COUNTIF(H$11:H22,H22)=1,R21+1,R21)</f>
        <v>0</v>
      </c>
      <c r="S22">
        <f>IF(COUNTIF(F$11:F22,F22)=1,S21+1,S21)</f>
        <v>1</v>
      </c>
      <c r="T22">
        <f>IF(AND(COUNTIFS(H$11:H22,H22,F$11:F22,F22)=1,$F22='Summary of Staff by Role'!$C$11),T21+1,T21)</f>
        <v>0</v>
      </c>
      <c r="U22">
        <f>IF(AND(COUNTIF(D$11:D22,D22)=1,E22&lt;&gt;"HEI"),U21+1,U21)</f>
        <v>1</v>
      </c>
    </row>
    <row r="23" spans="2:21" ht="15.75" x14ac:dyDescent="0.25">
      <c r="B23" s="4"/>
      <c r="C23" s="417"/>
      <c r="D23" s="317"/>
      <c r="E23" s="318" t="str">
        <f>IFERROR(VLOOKUP($D23,'START - AWARD DETAILS'!$F$21:$G$40,2,0),"")</f>
        <v/>
      </c>
      <c r="F23" s="192"/>
      <c r="G23" s="192"/>
      <c r="H23" s="417"/>
      <c r="I23" s="206"/>
      <c r="J23" s="207"/>
      <c r="K23" s="421"/>
      <c r="L23" s="319">
        <f t="shared" si="1"/>
        <v>0</v>
      </c>
      <c r="M23" s="320"/>
      <c r="N23" s="4"/>
      <c r="P23">
        <f>IF(COUNTIF(D$11:D23,D23)=1,P22+1,P22)</f>
        <v>1</v>
      </c>
      <c r="Q23">
        <f>IF(COUNTIF(E$11:E23,E23)=1,Q22+1,Q22)</f>
        <v>2</v>
      </c>
      <c r="R23">
        <f>IF(COUNTIF(H$11:H23,H23)=1,R22+1,R22)</f>
        <v>0</v>
      </c>
      <c r="S23">
        <f>IF(COUNTIF(F$11:F23,F23)=1,S22+1,S22)</f>
        <v>1</v>
      </c>
      <c r="T23">
        <f>IF(AND(COUNTIFS(H$11:H23,H23,F$11:F23,F23)=1,$F23='Summary of Staff by Role'!$C$11),T22+1,T22)</f>
        <v>0</v>
      </c>
      <c r="U23">
        <f>IF(AND(COUNTIF(D$11:D23,D23)=1,E23&lt;&gt;"HEI"),U22+1,U22)</f>
        <v>1</v>
      </c>
    </row>
    <row r="24" spans="2:21" ht="15.75" x14ac:dyDescent="0.25">
      <c r="B24" s="4"/>
      <c r="C24" s="417"/>
      <c r="D24" s="317"/>
      <c r="E24" s="318" t="str">
        <f>IFERROR(VLOOKUP($D24,'START - AWARD DETAILS'!$F$21:$G$40,2,0),"")</f>
        <v/>
      </c>
      <c r="F24" s="192"/>
      <c r="G24" s="192"/>
      <c r="H24" s="417"/>
      <c r="I24" s="206"/>
      <c r="J24" s="207"/>
      <c r="K24" s="421"/>
      <c r="L24" s="319">
        <f t="shared" si="1"/>
        <v>0</v>
      </c>
      <c r="M24" s="320"/>
      <c r="N24" s="4"/>
      <c r="P24">
        <f>IF(COUNTIF(D$11:D24,D24)=1,P23+1,P23)</f>
        <v>1</v>
      </c>
      <c r="Q24">
        <f>IF(COUNTIF(E$11:E24,E24)=1,Q23+1,Q23)</f>
        <v>2</v>
      </c>
      <c r="R24">
        <f>IF(COUNTIF(H$11:H24,H24)=1,R23+1,R23)</f>
        <v>0</v>
      </c>
      <c r="S24">
        <f>IF(COUNTIF(F$11:F24,F24)=1,S23+1,S23)</f>
        <v>1</v>
      </c>
      <c r="T24">
        <f>IF(AND(COUNTIFS(H$11:H24,H24,F$11:F24,F24)=1,$F24='Summary of Staff by Role'!$C$11),T23+1,T23)</f>
        <v>0</v>
      </c>
      <c r="U24">
        <f>IF(AND(COUNTIF(D$11:D24,D24)=1,E24&lt;&gt;"HEI"),U23+1,U23)</f>
        <v>1</v>
      </c>
    </row>
    <row r="25" spans="2:21" ht="15.75" x14ac:dyDescent="0.25">
      <c r="B25" s="4"/>
      <c r="C25" s="417"/>
      <c r="D25" s="317"/>
      <c r="E25" s="318" t="str">
        <f>IFERROR(VLOOKUP($D25,'START - AWARD DETAILS'!$F$21:$G$40,2,0),"")</f>
        <v/>
      </c>
      <c r="F25" s="192"/>
      <c r="G25" s="192"/>
      <c r="H25" s="417"/>
      <c r="I25" s="206"/>
      <c r="J25" s="207"/>
      <c r="K25" s="421"/>
      <c r="L25" s="319">
        <f t="shared" si="1"/>
        <v>0</v>
      </c>
      <c r="M25" s="320"/>
      <c r="N25" s="4"/>
      <c r="P25">
        <f>IF(COUNTIF(D$11:D25,D25)=1,P24+1,P24)</f>
        <v>1</v>
      </c>
      <c r="Q25">
        <f>IF(COUNTIF(E$11:E25,E25)=1,Q24+1,Q24)</f>
        <v>2</v>
      </c>
      <c r="R25">
        <f>IF(COUNTIF(H$11:H25,H25)=1,R24+1,R24)</f>
        <v>0</v>
      </c>
      <c r="S25">
        <f>IF(COUNTIF(F$11:F25,F25)=1,S24+1,S24)</f>
        <v>1</v>
      </c>
      <c r="T25">
        <f>IF(AND(COUNTIFS(H$11:H25,H25,F$11:F25,F25)=1,$F25='Summary of Staff by Role'!$C$11),T24+1,T24)</f>
        <v>0</v>
      </c>
      <c r="U25">
        <f>IF(AND(COUNTIF(D$11:D25,D25)=1,E25&lt;&gt;"HEI"),U24+1,U24)</f>
        <v>1</v>
      </c>
    </row>
    <row r="26" spans="2:21" ht="15.75" x14ac:dyDescent="0.25">
      <c r="B26" s="4"/>
      <c r="C26" s="193"/>
      <c r="D26" s="317"/>
      <c r="E26" s="318" t="str">
        <f>IFERROR(VLOOKUP($D26,'START - AWARD DETAILS'!$F$21:$G$40,2,0),"")</f>
        <v/>
      </c>
      <c r="F26" s="192"/>
      <c r="G26" s="192"/>
      <c r="H26" s="417"/>
      <c r="I26" s="206"/>
      <c r="J26" s="207"/>
      <c r="K26" s="421"/>
      <c r="L26" s="319">
        <f t="shared" si="1"/>
        <v>0</v>
      </c>
      <c r="M26" s="320"/>
      <c r="N26" s="4"/>
      <c r="P26">
        <f>IF(COUNTIF(D$11:D26,D26)=1,P25+1,P25)</f>
        <v>1</v>
      </c>
      <c r="Q26">
        <f>IF(COUNTIF(E$11:E26,E26)=1,Q25+1,Q25)</f>
        <v>2</v>
      </c>
      <c r="R26">
        <f>IF(COUNTIF(H$11:H26,H26)=1,R25+1,R25)</f>
        <v>0</v>
      </c>
      <c r="S26">
        <f>IF(COUNTIF(F$11:F26,F26)=1,S25+1,S25)</f>
        <v>1</v>
      </c>
      <c r="T26">
        <f>IF(AND(COUNTIFS(H$11:H26,H26,F$11:F26,F26)=1,$F26='Summary of Staff by Role'!$C$11),T25+1,T25)</f>
        <v>0</v>
      </c>
      <c r="U26">
        <f>IF(AND(COUNTIF(D$11:D26,D26)=1,E26&lt;&gt;"HEI"),U25+1,U25)</f>
        <v>1</v>
      </c>
    </row>
    <row r="27" spans="2:21" ht="15.75" x14ac:dyDescent="0.25">
      <c r="B27" s="4"/>
      <c r="C27" s="193"/>
      <c r="D27" s="317"/>
      <c r="E27" s="318" t="str">
        <f>IFERROR(VLOOKUP($D27,'START - AWARD DETAILS'!$F$21:$G$40,2,0),"")</f>
        <v/>
      </c>
      <c r="F27" s="192"/>
      <c r="G27" s="192"/>
      <c r="H27" s="417"/>
      <c r="I27" s="206"/>
      <c r="J27" s="207"/>
      <c r="K27" s="421"/>
      <c r="L27" s="319">
        <f t="shared" si="1"/>
        <v>0</v>
      </c>
      <c r="M27" s="320"/>
      <c r="N27" s="4"/>
      <c r="P27">
        <f>IF(COUNTIF(D$11:D27,D27)=1,P26+1,P26)</f>
        <v>1</v>
      </c>
      <c r="Q27">
        <f>IF(COUNTIF(E$11:E27,E27)=1,Q26+1,Q26)</f>
        <v>2</v>
      </c>
      <c r="R27">
        <f>IF(COUNTIF(H$11:H27,H27)=1,R26+1,R26)</f>
        <v>0</v>
      </c>
      <c r="S27">
        <f>IF(COUNTIF(F$11:F27,F27)=1,S26+1,S26)</f>
        <v>1</v>
      </c>
      <c r="T27">
        <f>IF(AND(COUNTIFS(H$11:H27,H27,F$11:F27,F27)=1,$F27='Summary of Staff by Role'!$C$11),T26+1,T26)</f>
        <v>0</v>
      </c>
      <c r="U27">
        <f>IF(AND(COUNTIF(D$11:D27,D27)=1,E27&lt;&gt;"HEI"),U26+1,U26)</f>
        <v>1</v>
      </c>
    </row>
    <row r="28" spans="2:21" ht="15.75" x14ac:dyDescent="0.25">
      <c r="B28" s="4"/>
      <c r="C28" s="193"/>
      <c r="D28" s="317"/>
      <c r="E28" s="318" t="str">
        <f>IFERROR(VLOOKUP($D28,'START - AWARD DETAILS'!$F$21:$G$40,2,0),"")</f>
        <v/>
      </c>
      <c r="F28" s="192"/>
      <c r="G28" s="192"/>
      <c r="H28" s="417"/>
      <c r="I28" s="206"/>
      <c r="J28" s="207"/>
      <c r="K28" s="421"/>
      <c r="L28" s="319">
        <f t="shared" si="1"/>
        <v>0</v>
      </c>
      <c r="M28" s="320"/>
      <c r="N28" s="4"/>
      <c r="P28">
        <f>IF(COUNTIF(D$11:D28,D28)=1,P27+1,P27)</f>
        <v>1</v>
      </c>
      <c r="Q28">
        <f>IF(COUNTIF(E$11:E28,E28)=1,Q27+1,Q27)</f>
        <v>2</v>
      </c>
      <c r="R28">
        <f>IF(COUNTIF(H$11:H28,H28)=1,R27+1,R27)</f>
        <v>0</v>
      </c>
      <c r="S28">
        <f>IF(COUNTIF(F$11:F28,F28)=1,S27+1,S27)</f>
        <v>1</v>
      </c>
      <c r="T28">
        <f>IF(AND(COUNTIFS(H$11:H28,H28,F$11:F28,F28)=1,$F28='Summary of Staff by Role'!$C$11),T27+1,T27)</f>
        <v>0</v>
      </c>
      <c r="U28">
        <f>IF(AND(COUNTIF(D$11:D28,D28)=1,E28&lt;&gt;"HEI"),U27+1,U27)</f>
        <v>1</v>
      </c>
    </row>
    <row r="29" spans="2:21" ht="15.75" x14ac:dyDescent="0.25">
      <c r="B29" s="4"/>
      <c r="C29" s="193"/>
      <c r="D29" s="317"/>
      <c r="E29" s="318" t="str">
        <f>IFERROR(VLOOKUP($D29,'START - AWARD DETAILS'!$F$21:$G$40,2,0),"")</f>
        <v/>
      </c>
      <c r="F29" s="192"/>
      <c r="G29" s="192"/>
      <c r="H29" s="417"/>
      <c r="I29" s="206"/>
      <c r="J29" s="207"/>
      <c r="K29" s="421"/>
      <c r="L29" s="319">
        <f t="shared" si="1"/>
        <v>0</v>
      </c>
      <c r="M29" s="320"/>
      <c r="N29" s="4"/>
      <c r="P29">
        <f>IF(COUNTIF(D$11:D29,D29)=1,P28+1,P28)</f>
        <v>1</v>
      </c>
      <c r="Q29">
        <f>IF(COUNTIF(E$11:E29,E29)=1,Q28+1,Q28)</f>
        <v>2</v>
      </c>
      <c r="R29">
        <f>IF(COUNTIF(H$11:H29,H29)=1,R28+1,R28)</f>
        <v>0</v>
      </c>
      <c r="S29">
        <f>IF(COUNTIF(F$11:F29,F29)=1,S28+1,S28)</f>
        <v>1</v>
      </c>
      <c r="T29">
        <f>IF(AND(COUNTIFS(H$11:H29,H29,F$11:F29,F29)=1,$F29='Summary of Staff by Role'!$C$11),T28+1,T28)</f>
        <v>0</v>
      </c>
      <c r="U29">
        <f>IF(AND(COUNTIF(D$11:D29,D29)=1,E29&lt;&gt;"HEI"),U28+1,U28)</f>
        <v>1</v>
      </c>
    </row>
    <row r="30" spans="2:21" ht="15.75" x14ac:dyDescent="0.25">
      <c r="B30" s="4"/>
      <c r="C30" s="193"/>
      <c r="D30" s="317"/>
      <c r="E30" s="318" t="str">
        <f>IFERROR(VLOOKUP($D30,'START - AWARD DETAILS'!$F$21:$G$40,2,0),"")</f>
        <v/>
      </c>
      <c r="F30" s="192"/>
      <c r="G30" s="192"/>
      <c r="H30" s="417"/>
      <c r="I30" s="206"/>
      <c r="J30" s="207"/>
      <c r="K30" s="421"/>
      <c r="L30" s="319">
        <f t="shared" si="1"/>
        <v>0</v>
      </c>
      <c r="M30" s="320"/>
      <c r="N30" s="4"/>
      <c r="P30">
        <f>IF(COUNTIF(D$11:D30,D30)=1,P29+1,P29)</f>
        <v>1</v>
      </c>
      <c r="Q30">
        <f>IF(COUNTIF(E$11:E30,E30)=1,Q29+1,Q29)</f>
        <v>2</v>
      </c>
      <c r="R30">
        <f>IF(COUNTIF(H$11:H30,H30)=1,R29+1,R29)</f>
        <v>0</v>
      </c>
      <c r="S30">
        <f>IF(COUNTIF(F$11:F30,F30)=1,S29+1,S29)</f>
        <v>1</v>
      </c>
      <c r="T30">
        <f>IF(AND(COUNTIFS(H$11:H30,H30,F$11:F30,F30)=1,$F30='Summary of Staff by Role'!$C$11),T29+1,T29)</f>
        <v>0</v>
      </c>
      <c r="U30">
        <f>IF(AND(COUNTIF(D$11:D30,D30)=1,E30&lt;&gt;"HEI"),U29+1,U29)</f>
        <v>1</v>
      </c>
    </row>
    <row r="31" spans="2:21" ht="15.75" x14ac:dyDescent="0.25">
      <c r="B31" s="4"/>
      <c r="C31" s="193"/>
      <c r="D31" s="317"/>
      <c r="E31" s="318" t="str">
        <f>IFERROR(VLOOKUP($D31,'START - AWARD DETAILS'!$F$21:$G$40,2,0),"")</f>
        <v/>
      </c>
      <c r="F31" s="192"/>
      <c r="G31" s="192"/>
      <c r="H31" s="417"/>
      <c r="I31" s="192"/>
      <c r="J31" s="207"/>
      <c r="K31" s="421"/>
      <c r="L31" s="319">
        <f t="shared" si="1"/>
        <v>0</v>
      </c>
      <c r="M31" s="320"/>
      <c r="N31" s="4"/>
      <c r="P31">
        <f>IF(COUNTIF(D$11:D31,D31)=1,P30+1,P30)</f>
        <v>1</v>
      </c>
      <c r="Q31">
        <f>IF(COUNTIF(E$11:E31,E31)=1,Q30+1,Q30)</f>
        <v>2</v>
      </c>
      <c r="R31">
        <f>IF(COUNTIF(H$11:H31,H31)=1,R30+1,R30)</f>
        <v>0</v>
      </c>
      <c r="S31">
        <f>IF(COUNTIF(F$11:F31,F31)=1,S30+1,S30)</f>
        <v>1</v>
      </c>
      <c r="T31">
        <f>IF(AND(COUNTIFS(H$11:H31,H31,F$11:F31,F31)=1,$F31='Summary of Staff by Role'!$C$11),T30+1,T30)</f>
        <v>0</v>
      </c>
      <c r="U31">
        <f>IF(AND(COUNTIF(D$11:D31,D31)=1,E31&lt;&gt;"HEI"),U30+1,U30)</f>
        <v>1</v>
      </c>
    </row>
    <row r="32" spans="2:21" ht="15.75" x14ac:dyDescent="0.25">
      <c r="B32" s="4"/>
      <c r="C32" s="193"/>
      <c r="D32" s="317"/>
      <c r="E32" s="318" t="str">
        <f>IFERROR(VLOOKUP($D32,'START - AWARD DETAILS'!$F$21:$G$40,2,0),"")</f>
        <v/>
      </c>
      <c r="F32" s="192"/>
      <c r="G32" s="192"/>
      <c r="H32" s="417"/>
      <c r="I32" s="192"/>
      <c r="J32" s="207"/>
      <c r="K32" s="421"/>
      <c r="L32" s="319">
        <f t="shared" si="1"/>
        <v>0</v>
      </c>
      <c r="M32" s="320"/>
      <c r="N32" s="4"/>
      <c r="P32">
        <f>IF(COUNTIF(D$11:D32,D32)=1,P31+1,P31)</f>
        <v>1</v>
      </c>
      <c r="Q32">
        <f>IF(COUNTIF(E$11:E32,E32)=1,Q31+1,Q31)</f>
        <v>2</v>
      </c>
      <c r="R32">
        <f>IF(COUNTIF(H$11:H32,H32)=1,R31+1,R31)</f>
        <v>0</v>
      </c>
      <c r="S32">
        <f>IF(COUNTIF(F$11:F32,F32)=1,S31+1,S31)</f>
        <v>1</v>
      </c>
      <c r="T32">
        <f>IF(AND(COUNTIFS(H$11:H32,H32,F$11:F32,F32)=1,$F32='Summary of Staff by Role'!$C$11),T31+1,T31)</f>
        <v>0</v>
      </c>
      <c r="U32">
        <f>IF(AND(COUNTIF(D$11:D32,D32)=1,E32&lt;&gt;"HEI"),U31+1,U31)</f>
        <v>1</v>
      </c>
    </row>
    <row r="33" spans="2:21" ht="15.75" x14ac:dyDescent="0.25">
      <c r="B33" s="4"/>
      <c r="C33" s="193"/>
      <c r="D33" s="317"/>
      <c r="E33" s="318" t="str">
        <f>IFERROR(VLOOKUP($D33,'START - AWARD DETAILS'!$F$21:$G$40,2,0),"")</f>
        <v/>
      </c>
      <c r="F33" s="192"/>
      <c r="G33" s="192"/>
      <c r="H33" s="417"/>
      <c r="I33" s="192"/>
      <c r="J33" s="207"/>
      <c r="K33" s="421"/>
      <c r="L33" s="319">
        <f t="shared" si="1"/>
        <v>0</v>
      </c>
      <c r="M33" s="320"/>
      <c r="N33" s="4"/>
      <c r="P33">
        <f>IF(COUNTIF(D$11:D33,D33)=1,P32+1,P32)</f>
        <v>1</v>
      </c>
      <c r="Q33">
        <f>IF(COUNTIF(E$11:E33,E33)=1,Q32+1,Q32)</f>
        <v>2</v>
      </c>
      <c r="R33">
        <f>IF(COUNTIF(H$11:H33,H33)=1,R32+1,R32)</f>
        <v>0</v>
      </c>
      <c r="S33">
        <f>IF(COUNTIF(F$11:F33,F33)=1,S32+1,S32)</f>
        <v>1</v>
      </c>
      <c r="T33">
        <f>IF(AND(COUNTIFS(H$11:H33,H33,F$11:F33,F33)=1,$F33='Summary of Staff by Role'!$C$11),T32+1,T32)</f>
        <v>0</v>
      </c>
      <c r="U33">
        <f>IF(AND(COUNTIF(D$11:D33,D33)=1,E33&lt;&gt;"HEI"),U32+1,U32)</f>
        <v>1</v>
      </c>
    </row>
    <row r="34" spans="2:21" ht="15.75" x14ac:dyDescent="0.25">
      <c r="B34" s="4"/>
      <c r="C34" s="193"/>
      <c r="D34" s="317"/>
      <c r="E34" s="318" t="str">
        <f>IFERROR(VLOOKUP($D34,'START - AWARD DETAILS'!$F$21:$G$40,2,0),"")</f>
        <v/>
      </c>
      <c r="F34" s="192"/>
      <c r="G34" s="192"/>
      <c r="H34" s="417"/>
      <c r="I34" s="192"/>
      <c r="J34" s="207"/>
      <c r="K34" s="421"/>
      <c r="L34" s="319">
        <f t="shared" si="1"/>
        <v>0</v>
      </c>
      <c r="M34" s="320"/>
      <c r="N34" s="4"/>
      <c r="P34">
        <f>IF(COUNTIF(D$11:D34,D34)=1,P33+1,P33)</f>
        <v>1</v>
      </c>
      <c r="Q34">
        <f>IF(COUNTIF(E$11:E34,E34)=1,Q33+1,Q33)</f>
        <v>2</v>
      </c>
      <c r="R34">
        <f>IF(COUNTIF(H$11:H34,H34)=1,R33+1,R33)</f>
        <v>0</v>
      </c>
      <c r="S34">
        <f>IF(COUNTIF(F$11:F34,F34)=1,S33+1,S33)</f>
        <v>1</v>
      </c>
      <c r="T34">
        <f>IF(AND(COUNTIFS(H$11:H34,H34,F$11:F34,F34)=1,$F34='Summary of Staff by Role'!$C$11),T33+1,T33)</f>
        <v>0</v>
      </c>
      <c r="U34">
        <f>IF(AND(COUNTIF(D$11:D34,D34)=1,E34&lt;&gt;"HEI"),U33+1,U33)</f>
        <v>1</v>
      </c>
    </row>
    <row r="35" spans="2:21" x14ac:dyDescent="0.25">
      <c r="B35" s="4"/>
      <c r="C35" s="193"/>
      <c r="D35" s="317"/>
      <c r="E35" s="318" t="str">
        <f>IFERROR(VLOOKUP($D35,'START - AWARD DETAILS'!$F$21:$G$40,2,0),"")</f>
        <v/>
      </c>
      <c r="F35" s="192"/>
      <c r="G35" s="192"/>
      <c r="H35" s="417"/>
      <c r="I35" s="206"/>
      <c r="J35" s="207"/>
      <c r="K35" s="207"/>
      <c r="L35" s="319">
        <f t="shared" si="1"/>
        <v>0</v>
      </c>
      <c r="M35" s="320"/>
      <c r="N35" s="4"/>
      <c r="P35">
        <f>IF(COUNTIF(D$11:D35,D35)=1,P34+1,P34)</f>
        <v>1</v>
      </c>
      <c r="Q35">
        <f>IF(COUNTIF(E$11:E35,E35)=1,Q34+1,Q34)</f>
        <v>2</v>
      </c>
      <c r="R35">
        <f>IF(COUNTIF(H$11:H35,H35)=1,R34+1,R34)</f>
        <v>0</v>
      </c>
      <c r="S35">
        <f>IF(COUNTIF(F$11:F35,F35)=1,S34+1,S34)</f>
        <v>1</v>
      </c>
      <c r="T35">
        <f>IF(AND(COUNTIFS(H$11:H35,H35,F$11:F35,F35)=1,$F35='Summary of Staff by Role'!$C$11),T34+1,T34)</f>
        <v>0</v>
      </c>
      <c r="U35">
        <f>IF(AND(COUNTIF(D$11:D35,D35)=1,E35&lt;&gt;"HEI"),U34+1,U34)</f>
        <v>1</v>
      </c>
    </row>
    <row r="36" spans="2:21" ht="15.75" x14ac:dyDescent="0.25">
      <c r="B36" s="4"/>
      <c r="C36" s="193"/>
      <c r="D36" s="317"/>
      <c r="E36" s="318" t="str">
        <f>IFERROR(VLOOKUP($D36,'START - AWARD DETAILS'!$F$21:$G$40,2,0),"")</f>
        <v/>
      </c>
      <c r="F36" s="192"/>
      <c r="G36" s="192"/>
      <c r="H36" s="417"/>
      <c r="I36" s="192"/>
      <c r="J36" s="207"/>
      <c r="K36" s="421"/>
      <c r="L36" s="319">
        <f t="shared" si="1"/>
        <v>0</v>
      </c>
      <c r="M36" s="320"/>
      <c r="N36" s="4"/>
      <c r="P36">
        <f>IF(COUNTIF(D$11:D36,D36)=1,P35+1,P35)</f>
        <v>1</v>
      </c>
      <c r="Q36">
        <f>IF(COUNTIF(E$11:E36,E36)=1,Q35+1,Q35)</f>
        <v>2</v>
      </c>
      <c r="R36">
        <f>IF(COUNTIF(H$11:H36,H36)=1,R35+1,R35)</f>
        <v>0</v>
      </c>
      <c r="S36">
        <f>IF(COUNTIF(F$11:F36,F36)=1,S35+1,S35)</f>
        <v>1</v>
      </c>
      <c r="T36">
        <f>IF(AND(COUNTIFS(H$11:H36,H36,F$11:F36,F36)=1,$F36='Summary of Staff by Role'!$C$11),T35+1,T35)</f>
        <v>0</v>
      </c>
      <c r="U36">
        <f>IF(AND(COUNTIF(D$11:D36,D36)=1,E36&lt;&gt;"HEI"),U35+1,U35)</f>
        <v>1</v>
      </c>
    </row>
    <row r="37" spans="2:21" ht="15.75" x14ac:dyDescent="0.25">
      <c r="B37" s="4"/>
      <c r="C37" s="193"/>
      <c r="D37" s="317"/>
      <c r="E37" s="318" t="str">
        <f>IFERROR(VLOOKUP($D37,'START - AWARD DETAILS'!$F$21:$G$40,2,0),"")</f>
        <v/>
      </c>
      <c r="F37" s="192"/>
      <c r="G37" s="192"/>
      <c r="H37" s="417"/>
      <c r="I37" s="192"/>
      <c r="J37" s="207"/>
      <c r="K37" s="421"/>
      <c r="L37" s="319">
        <f t="shared" si="1"/>
        <v>0</v>
      </c>
      <c r="M37" s="320"/>
      <c r="N37" s="4"/>
      <c r="P37">
        <f>IF(COUNTIF(D$11:D37,D37)=1,P36+1,P36)</f>
        <v>1</v>
      </c>
      <c r="Q37">
        <f>IF(COUNTIF(E$11:E37,E37)=1,Q36+1,Q36)</f>
        <v>2</v>
      </c>
      <c r="R37">
        <f>IF(COUNTIF(H$11:H37,H37)=1,R36+1,R36)</f>
        <v>0</v>
      </c>
      <c r="S37">
        <f>IF(COUNTIF(F$11:F37,F37)=1,S36+1,S36)</f>
        <v>1</v>
      </c>
      <c r="T37">
        <f>IF(AND(COUNTIFS(H$11:H37,H37,F$11:F37,F37)=1,$F37='Summary of Staff by Role'!$C$11),T36+1,T36)</f>
        <v>0</v>
      </c>
      <c r="U37">
        <f>IF(AND(COUNTIF(D$11:D37,D37)=1,E37&lt;&gt;"HEI"),U36+1,U36)</f>
        <v>1</v>
      </c>
    </row>
    <row r="38" spans="2:21" ht="15.75" x14ac:dyDescent="0.25">
      <c r="B38" s="4"/>
      <c r="C38" s="193"/>
      <c r="D38" s="317"/>
      <c r="E38" s="318" t="str">
        <f>IFERROR(VLOOKUP($D38,'START - AWARD DETAILS'!$F$21:$G$40,2,0),"")</f>
        <v/>
      </c>
      <c r="F38" s="192"/>
      <c r="G38" s="192"/>
      <c r="H38" s="417"/>
      <c r="I38" s="192"/>
      <c r="J38" s="207"/>
      <c r="K38" s="421"/>
      <c r="L38" s="319">
        <f t="shared" si="1"/>
        <v>0</v>
      </c>
      <c r="M38" s="320"/>
      <c r="N38" s="4"/>
      <c r="P38">
        <f>IF(COUNTIF(D$11:D38,D38)=1,P37+1,P37)</f>
        <v>1</v>
      </c>
      <c r="Q38">
        <f>IF(COUNTIF(E$11:E38,E38)=1,Q37+1,Q37)</f>
        <v>2</v>
      </c>
      <c r="R38">
        <f>IF(COUNTIF(H$11:H38,H38)=1,R37+1,R37)</f>
        <v>0</v>
      </c>
      <c r="S38">
        <f>IF(COUNTIF(F$11:F38,F38)=1,S37+1,S37)</f>
        <v>1</v>
      </c>
      <c r="T38">
        <f>IF(AND(COUNTIFS(H$11:H38,H38,F$11:F38,F38)=1,$F38='Summary of Staff by Role'!$C$11),T37+1,T37)</f>
        <v>0</v>
      </c>
      <c r="U38">
        <f>IF(AND(COUNTIF(D$11:D38,D38)=1,E38&lt;&gt;"HEI"),U37+1,U37)</f>
        <v>1</v>
      </c>
    </row>
    <row r="39" spans="2:21" ht="15.75" x14ac:dyDescent="0.25">
      <c r="B39" s="4"/>
      <c r="C39" s="416"/>
      <c r="D39" s="317"/>
      <c r="E39" s="318" t="str">
        <f>IFERROR(VLOOKUP($D39,'START - AWARD DETAILS'!$F$21:$G$40,2,0),"")</f>
        <v/>
      </c>
      <c r="F39" s="192"/>
      <c r="G39" s="192"/>
      <c r="H39" s="417"/>
      <c r="I39" s="206"/>
      <c r="J39" s="207"/>
      <c r="K39" s="420"/>
      <c r="L39" s="319">
        <f t="shared" si="1"/>
        <v>0</v>
      </c>
      <c r="M39" s="320"/>
      <c r="N39" s="4"/>
      <c r="P39">
        <f>IF(COUNTIF(D$11:D39,D39)=1,P38+1,P38)</f>
        <v>1</v>
      </c>
      <c r="Q39">
        <f>IF(COUNTIF(E$11:E39,E39)=1,Q38+1,Q38)</f>
        <v>2</v>
      </c>
      <c r="R39">
        <f>IF(COUNTIF(H$11:H39,H39)=1,R38+1,R38)</f>
        <v>0</v>
      </c>
      <c r="S39">
        <f>IF(COUNTIF(F$11:F39,F39)=1,S38+1,S38)</f>
        <v>1</v>
      </c>
      <c r="T39">
        <f>IF(AND(COUNTIFS(H$11:H39,H39,F$11:F39,F39)=1,$F39='Summary of Staff by Role'!$C$11),T38+1,T38)</f>
        <v>0</v>
      </c>
      <c r="U39">
        <f>IF(AND(COUNTIF(D$11:D39,D39)=1,E39&lt;&gt;"HEI"),U38+1,U38)</f>
        <v>1</v>
      </c>
    </row>
    <row r="40" spans="2:21" ht="15.75" x14ac:dyDescent="0.25">
      <c r="B40" s="4"/>
      <c r="C40" s="417"/>
      <c r="D40" s="317"/>
      <c r="E40" s="318" t="str">
        <f>IFERROR(VLOOKUP($D40,'START - AWARD DETAILS'!$F$21:$G$40,2,0),"")</f>
        <v/>
      </c>
      <c r="F40" s="192"/>
      <c r="G40" s="192"/>
      <c r="H40" s="417"/>
      <c r="I40" s="206"/>
      <c r="J40" s="207"/>
      <c r="K40" s="421"/>
      <c r="L40" s="319">
        <f t="shared" si="1"/>
        <v>0</v>
      </c>
      <c r="M40" s="320"/>
      <c r="N40" s="4"/>
      <c r="P40">
        <f>IF(COUNTIF(D$11:D40,D40)=1,P39+1,P39)</f>
        <v>1</v>
      </c>
      <c r="Q40">
        <f>IF(COUNTIF(E$11:E40,E40)=1,Q39+1,Q39)</f>
        <v>2</v>
      </c>
      <c r="R40">
        <f>IF(COUNTIF(H$11:H40,H40)=1,R39+1,R39)</f>
        <v>0</v>
      </c>
      <c r="S40">
        <f>IF(COUNTIF(F$11:F40,F40)=1,S39+1,S39)</f>
        <v>1</v>
      </c>
      <c r="T40">
        <f>IF(AND(COUNTIFS(H$11:H40,H40,F$11:F40,F40)=1,$F40='Summary of Staff by Role'!$C$11),T39+1,T39)</f>
        <v>0</v>
      </c>
      <c r="U40">
        <f>IF(AND(COUNTIF(D$11:D40,D40)=1,E40&lt;&gt;"HEI"),U39+1,U39)</f>
        <v>1</v>
      </c>
    </row>
    <row r="41" spans="2:21" ht="15.75" x14ac:dyDescent="0.25">
      <c r="B41" s="4"/>
      <c r="C41" s="417"/>
      <c r="D41" s="317"/>
      <c r="E41" s="318" t="str">
        <f>IFERROR(VLOOKUP($D41,'START - AWARD DETAILS'!$F$21:$G$40,2,0),"")</f>
        <v/>
      </c>
      <c r="F41" s="192"/>
      <c r="G41" s="192"/>
      <c r="H41" s="417"/>
      <c r="I41" s="206"/>
      <c r="J41" s="207"/>
      <c r="K41" s="421"/>
      <c r="L41" s="319">
        <f t="shared" si="1"/>
        <v>0</v>
      </c>
      <c r="M41" s="320"/>
      <c r="N41" s="4"/>
      <c r="P41">
        <f>IF(COUNTIF(D$11:D41,D41)=1,P40+1,P40)</f>
        <v>1</v>
      </c>
      <c r="Q41">
        <f>IF(COUNTIF(E$11:E41,E41)=1,Q40+1,Q40)</f>
        <v>2</v>
      </c>
      <c r="R41">
        <f>IF(COUNTIF(H$11:H41,H41)=1,R40+1,R40)</f>
        <v>0</v>
      </c>
      <c r="S41">
        <f>IF(COUNTIF(F$11:F41,F41)=1,S40+1,S40)</f>
        <v>1</v>
      </c>
      <c r="T41">
        <f>IF(AND(COUNTIFS(H$11:H41,H41,F$11:F41,F41)=1,$F41='Summary of Staff by Role'!$C$11),T40+1,T40)</f>
        <v>0</v>
      </c>
      <c r="U41">
        <f>IF(AND(COUNTIF(D$11:D41,D41)=1,E41&lt;&gt;"HEI"),U40+1,U40)</f>
        <v>1</v>
      </c>
    </row>
    <row r="42" spans="2:21" ht="15.75" x14ac:dyDescent="0.25">
      <c r="B42" s="4"/>
      <c r="C42" s="417"/>
      <c r="D42" s="317"/>
      <c r="E42" s="318" t="str">
        <f>IFERROR(VLOOKUP($D42,'START - AWARD DETAILS'!$F$21:$G$40,2,0),"")</f>
        <v/>
      </c>
      <c r="F42" s="192"/>
      <c r="G42" s="192"/>
      <c r="H42" s="417"/>
      <c r="I42" s="206"/>
      <c r="J42" s="207"/>
      <c r="K42" s="421"/>
      <c r="L42" s="319">
        <f t="shared" si="1"/>
        <v>0</v>
      </c>
      <c r="M42" s="320"/>
      <c r="N42" s="4"/>
      <c r="P42">
        <f>IF(COUNTIF(D$11:D42,D42)=1,P41+1,P41)</f>
        <v>1</v>
      </c>
      <c r="Q42">
        <f>IF(COUNTIF(E$11:E42,E42)=1,Q41+1,Q41)</f>
        <v>2</v>
      </c>
      <c r="R42">
        <f>IF(COUNTIF(H$11:H42,H42)=1,R41+1,R41)</f>
        <v>0</v>
      </c>
      <c r="S42">
        <f>IF(COUNTIF(F$11:F42,F42)=1,S41+1,S41)</f>
        <v>1</v>
      </c>
      <c r="T42">
        <f>IF(AND(COUNTIFS(H$11:H42,H42,F$11:F42,F42)=1,$F42='Summary of Staff by Role'!$C$11),T41+1,T41)</f>
        <v>0</v>
      </c>
      <c r="U42">
        <f>IF(AND(COUNTIF(D$11:D42,D42)=1,E42&lt;&gt;"HEI"),U41+1,U41)</f>
        <v>1</v>
      </c>
    </row>
    <row r="43" spans="2:21" ht="15.75" x14ac:dyDescent="0.25">
      <c r="B43" s="4"/>
      <c r="C43" s="417"/>
      <c r="D43" s="317"/>
      <c r="E43" s="318" t="str">
        <f>IFERROR(VLOOKUP($D43,'START - AWARD DETAILS'!$F$21:$G$40,2,0),"")</f>
        <v/>
      </c>
      <c r="F43" s="192"/>
      <c r="G43" s="192"/>
      <c r="H43" s="417"/>
      <c r="I43" s="206"/>
      <c r="J43" s="207"/>
      <c r="K43" s="421"/>
      <c r="L43" s="319">
        <f t="shared" si="1"/>
        <v>0</v>
      </c>
      <c r="M43" s="320"/>
      <c r="N43" s="4"/>
      <c r="P43">
        <f>IF(COUNTIF(D$11:D43,D43)=1,P42+1,P42)</f>
        <v>1</v>
      </c>
      <c r="Q43">
        <f>IF(COUNTIF(E$11:E43,E43)=1,Q42+1,Q42)</f>
        <v>2</v>
      </c>
      <c r="R43">
        <f>IF(COUNTIF(H$11:H43,H43)=1,R42+1,R42)</f>
        <v>0</v>
      </c>
      <c r="S43">
        <f>IF(COUNTIF(F$11:F43,F43)=1,S42+1,S42)</f>
        <v>1</v>
      </c>
      <c r="T43">
        <f>IF(AND(COUNTIFS(H$11:H43,H43,F$11:F43,F43)=1,$F43='Summary of Staff by Role'!$C$11),T42+1,T42)</f>
        <v>0</v>
      </c>
      <c r="U43">
        <f>IF(AND(COUNTIF(D$11:D43,D43)=1,E43&lt;&gt;"HEI"),U42+1,U42)</f>
        <v>1</v>
      </c>
    </row>
    <row r="44" spans="2:21" ht="15.75" x14ac:dyDescent="0.25">
      <c r="B44" s="4"/>
      <c r="C44" s="418"/>
      <c r="D44" s="317"/>
      <c r="E44" s="318" t="str">
        <f>IFERROR(VLOOKUP($D44,'START - AWARD DETAILS'!$F$21:$G$40,2,0),"")</f>
        <v/>
      </c>
      <c r="F44" s="192"/>
      <c r="G44" s="192"/>
      <c r="H44" s="417"/>
      <c r="I44" s="206"/>
      <c r="J44" s="207"/>
      <c r="K44" s="421"/>
      <c r="L44" s="319">
        <f t="shared" si="1"/>
        <v>0</v>
      </c>
      <c r="M44" s="320"/>
      <c r="N44" s="4"/>
      <c r="P44">
        <f>IF(COUNTIF(D$11:D44,D44)=1,P43+1,P43)</f>
        <v>1</v>
      </c>
      <c r="Q44">
        <f>IF(COUNTIF(E$11:E44,E44)=1,Q43+1,Q43)</f>
        <v>2</v>
      </c>
      <c r="R44">
        <f>IF(COUNTIF(H$11:H44,H44)=1,R43+1,R43)</f>
        <v>0</v>
      </c>
      <c r="S44">
        <f>IF(COUNTIF(F$11:F44,F44)=1,S43+1,S43)</f>
        <v>1</v>
      </c>
      <c r="T44">
        <f>IF(AND(COUNTIFS(H$11:H44,H44,F$11:F44,F44)=1,$F44='Summary of Staff by Role'!$C$11),T43+1,T43)</f>
        <v>0</v>
      </c>
      <c r="U44">
        <f>IF(AND(COUNTIF(D$11:D44,D44)=1,E44&lt;&gt;"HEI"),U43+1,U43)</f>
        <v>1</v>
      </c>
    </row>
    <row r="45" spans="2:21" ht="15.75" x14ac:dyDescent="0.25">
      <c r="B45" s="4"/>
      <c r="C45" s="417"/>
      <c r="D45" s="317"/>
      <c r="E45" s="318" t="str">
        <f>IFERROR(VLOOKUP($D45,'START - AWARD DETAILS'!$F$21:$G$40,2,0),"")</f>
        <v/>
      </c>
      <c r="F45" s="192"/>
      <c r="G45" s="192"/>
      <c r="H45" s="417"/>
      <c r="I45" s="206"/>
      <c r="J45" s="207"/>
      <c r="K45" s="421"/>
      <c r="L45" s="319">
        <f>SUM(J45:K45)</f>
        <v>0</v>
      </c>
      <c r="M45" s="320"/>
      <c r="N45" s="4"/>
      <c r="P45">
        <f>IF(COUNTIF(D$11:D45,D45)=1,P44+1,P44)</f>
        <v>1</v>
      </c>
      <c r="Q45">
        <f>IF(COUNTIF(E$11:E45,E45)=1,Q44+1,Q44)</f>
        <v>2</v>
      </c>
      <c r="R45">
        <f>IF(COUNTIF(H$11:H45,H45)=1,R44+1,R44)</f>
        <v>0</v>
      </c>
      <c r="S45">
        <f>IF(COUNTIF(F$11:F45,F45)=1,S44+1,S44)</f>
        <v>1</v>
      </c>
      <c r="T45">
        <f>IF(AND(COUNTIFS(H$11:H45,H45,F$11:F45,F45)=1,$F45='Summary of Staff by Role'!$C$11),T44+1,T44)</f>
        <v>0</v>
      </c>
      <c r="U45">
        <f>IF(AND(COUNTIF(D$11:D45,D45)=1,E45&lt;&gt;"HEI"),U44+1,U44)</f>
        <v>1</v>
      </c>
    </row>
    <row r="46" spans="2:21" ht="15.75" x14ac:dyDescent="0.25">
      <c r="B46" s="4"/>
      <c r="C46" s="417"/>
      <c r="D46" s="317"/>
      <c r="E46" s="318" t="str">
        <f>IFERROR(VLOOKUP($D46,'START - AWARD DETAILS'!$F$21:$G$40,2,0),"")</f>
        <v/>
      </c>
      <c r="F46" s="192"/>
      <c r="G46" s="192"/>
      <c r="H46" s="417"/>
      <c r="I46" s="206"/>
      <c r="J46" s="207"/>
      <c r="K46" s="421"/>
      <c r="L46" s="319">
        <f t="shared" si="1"/>
        <v>0</v>
      </c>
      <c r="M46" s="320"/>
      <c r="N46" s="4"/>
      <c r="P46">
        <f>IF(COUNTIF(D$11:D46,D46)=1,P45+1,P45)</f>
        <v>1</v>
      </c>
      <c r="Q46">
        <f>IF(COUNTIF(E$11:E46,E46)=1,Q45+1,Q45)</f>
        <v>2</v>
      </c>
      <c r="R46">
        <f>IF(COUNTIF(H$11:H46,H46)=1,R45+1,R45)</f>
        <v>0</v>
      </c>
      <c r="S46">
        <f>IF(COUNTIF(F$11:F46,F46)=1,S45+1,S45)</f>
        <v>1</v>
      </c>
      <c r="T46">
        <f>IF(AND(COUNTIFS(H$11:H46,H46,F$11:F46,F46)=1,$F46='Summary of Staff by Role'!$C$11),T45+1,T45)</f>
        <v>0</v>
      </c>
      <c r="U46">
        <f>IF(AND(COUNTIF(D$11:D46,D46)=1,E46&lt;&gt;"HEI"),U45+1,U45)</f>
        <v>1</v>
      </c>
    </row>
    <row r="47" spans="2:21" ht="15.75" x14ac:dyDescent="0.25">
      <c r="B47" s="4"/>
      <c r="C47" s="419"/>
      <c r="D47" s="317"/>
      <c r="E47" s="318" t="str">
        <f>IFERROR(VLOOKUP($D47,'START - AWARD DETAILS'!$F$21:$G$40,2,0),"")</f>
        <v/>
      </c>
      <c r="F47" s="192"/>
      <c r="G47" s="192"/>
      <c r="H47" s="417"/>
      <c r="I47" s="206"/>
      <c r="J47" s="207"/>
      <c r="K47" s="421"/>
      <c r="L47" s="319">
        <f t="shared" si="1"/>
        <v>0</v>
      </c>
      <c r="M47" s="320"/>
      <c r="N47" s="4"/>
      <c r="P47">
        <f>IF(COUNTIF(D$11:D47,D47)=1,P46+1,P46)</f>
        <v>1</v>
      </c>
      <c r="Q47">
        <f>IF(COUNTIF(E$11:E47,E47)=1,Q46+1,Q46)</f>
        <v>2</v>
      </c>
      <c r="R47">
        <f>IF(COUNTIF(H$11:H47,H47)=1,R46+1,R46)</f>
        <v>0</v>
      </c>
      <c r="S47">
        <f>IF(COUNTIF(F$11:F47,F47)=1,S46+1,S46)</f>
        <v>1</v>
      </c>
      <c r="T47">
        <f>IF(AND(COUNTIFS(H$11:H47,H47,F$11:F47,F47)=1,$F47='Summary of Staff by Role'!$C$11),T46+1,T46)</f>
        <v>0</v>
      </c>
      <c r="U47">
        <f>IF(AND(COUNTIF(D$11:D47,D47)=1,E47&lt;&gt;"HEI"),U46+1,U46)</f>
        <v>1</v>
      </c>
    </row>
    <row r="48" spans="2:21" ht="15.75" x14ac:dyDescent="0.25">
      <c r="B48" s="4"/>
      <c r="C48" s="417"/>
      <c r="D48" s="317"/>
      <c r="E48" s="318" t="str">
        <f>IFERROR(VLOOKUP($D48,'START - AWARD DETAILS'!$F$21:$G$40,2,0),"")</f>
        <v/>
      </c>
      <c r="F48" s="192"/>
      <c r="G48" s="192"/>
      <c r="H48" s="417"/>
      <c r="I48" s="206"/>
      <c r="J48" s="207"/>
      <c r="K48" s="421"/>
      <c r="L48" s="319">
        <f t="shared" si="1"/>
        <v>0</v>
      </c>
      <c r="M48" s="320"/>
      <c r="N48" s="4"/>
      <c r="P48">
        <f>IF(COUNTIF(D$11:D48,D48)=1,P47+1,P47)</f>
        <v>1</v>
      </c>
      <c r="Q48">
        <f>IF(COUNTIF(E$11:E48,E48)=1,Q47+1,Q47)</f>
        <v>2</v>
      </c>
      <c r="R48">
        <f>IF(COUNTIF(H$11:H48,H48)=1,R47+1,R47)</f>
        <v>0</v>
      </c>
      <c r="S48">
        <f>IF(COUNTIF(F$11:F48,F48)=1,S47+1,S47)</f>
        <v>1</v>
      </c>
      <c r="T48">
        <f>IF(AND(COUNTIFS(H$11:H48,H48,F$11:F48,F48)=1,$F48='Summary of Staff by Role'!$C$11),T47+1,T47)</f>
        <v>0</v>
      </c>
      <c r="U48">
        <f>IF(AND(COUNTIF(D$11:D48,D48)=1,E48&lt;&gt;"HEI"),U47+1,U47)</f>
        <v>1</v>
      </c>
    </row>
    <row r="49" spans="2:21" ht="15.75" x14ac:dyDescent="0.25">
      <c r="B49" s="4"/>
      <c r="C49" s="417"/>
      <c r="D49" s="317"/>
      <c r="E49" s="318" t="str">
        <f>IFERROR(VLOOKUP($D49,'START - AWARD DETAILS'!$F$21:$G$40,2,0),"")</f>
        <v/>
      </c>
      <c r="F49" s="192"/>
      <c r="G49" s="192"/>
      <c r="H49" s="417"/>
      <c r="I49" s="206"/>
      <c r="J49" s="207"/>
      <c r="K49" s="421"/>
      <c r="L49" s="319">
        <f t="shared" si="1"/>
        <v>0</v>
      </c>
      <c r="M49" s="320"/>
      <c r="N49" s="4"/>
      <c r="P49">
        <f>IF(COUNTIF(D$11:D49,D49)=1,P48+1,P48)</f>
        <v>1</v>
      </c>
      <c r="Q49">
        <f>IF(COUNTIF(E$11:E49,E49)=1,Q48+1,Q48)</f>
        <v>2</v>
      </c>
      <c r="R49">
        <f>IF(COUNTIF(H$11:H49,H49)=1,R48+1,R48)</f>
        <v>0</v>
      </c>
      <c r="S49">
        <f>IF(COUNTIF(F$11:F49,F49)=1,S48+1,S48)</f>
        <v>1</v>
      </c>
      <c r="T49">
        <f>IF(AND(COUNTIFS(H$11:H49,H49,F$11:F49,F49)=1,$F49='Summary of Staff by Role'!$C$11),T48+1,T48)</f>
        <v>0</v>
      </c>
      <c r="U49">
        <f>IF(AND(COUNTIF(D$11:D49,D49)=1,E49&lt;&gt;"HEI"),U48+1,U48)</f>
        <v>1</v>
      </c>
    </row>
    <row r="50" spans="2:21" ht="15.75" x14ac:dyDescent="0.25">
      <c r="B50" s="4"/>
      <c r="C50" s="417"/>
      <c r="D50" s="317"/>
      <c r="E50" s="318" t="str">
        <f>IFERROR(VLOOKUP($D50,'START - AWARD DETAILS'!$F$21:$G$40,2,0),"")</f>
        <v/>
      </c>
      <c r="F50" s="192"/>
      <c r="G50" s="192"/>
      <c r="H50" s="417"/>
      <c r="I50" s="206"/>
      <c r="J50" s="207"/>
      <c r="K50" s="421"/>
      <c r="L50" s="319">
        <f t="shared" si="1"/>
        <v>0</v>
      </c>
      <c r="M50" s="320"/>
      <c r="N50" s="4"/>
      <c r="P50">
        <f>IF(COUNTIF(D$11:D50,D50)=1,P49+1,P49)</f>
        <v>1</v>
      </c>
      <c r="Q50">
        <f>IF(COUNTIF(E$11:E50,E50)=1,Q49+1,Q49)</f>
        <v>2</v>
      </c>
      <c r="R50">
        <f>IF(COUNTIF(H$11:H50,H50)=1,R49+1,R49)</f>
        <v>0</v>
      </c>
      <c r="S50">
        <f>IF(COUNTIF(F$11:F50,F50)=1,S49+1,S49)</f>
        <v>1</v>
      </c>
      <c r="T50">
        <f>IF(AND(COUNTIFS(H$11:H50,H50,F$11:F50,F50)=1,$F50='Summary of Staff by Role'!$C$11),T49+1,T49)</f>
        <v>0</v>
      </c>
      <c r="U50">
        <f>IF(AND(COUNTIF(D$11:D50,D50)=1,E50&lt;&gt;"HEI"),U49+1,U49)</f>
        <v>1</v>
      </c>
    </row>
    <row r="51" spans="2:21" ht="15.75" x14ac:dyDescent="0.25">
      <c r="B51" s="4"/>
      <c r="C51" s="417"/>
      <c r="D51" s="317"/>
      <c r="E51" s="318" t="str">
        <f>IFERROR(VLOOKUP($D51,'START - AWARD DETAILS'!$F$21:$G$40,2,0),"")</f>
        <v/>
      </c>
      <c r="F51" s="192"/>
      <c r="G51" s="192"/>
      <c r="H51" s="417"/>
      <c r="I51" s="206"/>
      <c r="J51" s="207"/>
      <c r="K51" s="421"/>
      <c r="L51" s="319">
        <f t="shared" si="1"/>
        <v>0</v>
      </c>
      <c r="M51" s="320"/>
      <c r="N51" s="4"/>
      <c r="P51">
        <f>IF(COUNTIF(D$11:D51,D51)=1,P50+1,P50)</f>
        <v>1</v>
      </c>
      <c r="Q51">
        <f>IF(COUNTIF(E$11:E51,E51)=1,Q50+1,Q50)</f>
        <v>2</v>
      </c>
      <c r="R51">
        <f>IF(COUNTIF(H$11:H51,H51)=1,R50+1,R50)</f>
        <v>0</v>
      </c>
      <c r="S51">
        <f>IF(COUNTIF(F$11:F51,F51)=1,S50+1,S50)</f>
        <v>1</v>
      </c>
      <c r="T51">
        <f>IF(AND(COUNTIFS(H$11:H51,H51,F$11:F51,F51)=1,$F51='Summary of Staff by Role'!$C$11),T50+1,T50)</f>
        <v>0</v>
      </c>
      <c r="U51">
        <f>IF(AND(COUNTIF(D$11:D51,D51)=1,E51&lt;&gt;"HEI"),U50+1,U50)</f>
        <v>1</v>
      </c>
    </row>
    <row r="52" spans="2:21" ht="15.75" x14ac:dyDescent="0.25">
      <c r="B52" s="4"/>
      <c r="C52" s="417"/>
      <c r="D52" s="317"/>
      <c r="E52" s="318" t="str">
        <f>IFERROR(VLOOKUP($D52,'START - AWARD DETAILS'!$F$21:$G$40,2,0),"")</f>
        <v/>
      </c>
      <c r="F52" s="192"/>
      <c r="G52" s="192"/>
      <c r="H52" s="417"/>
      <c r="I52" s="206"/>
      <c r="J52" s="207"/>
      <c r="K52" s="421"/>
      <c r="L52" s="319">
        <f t="shared" si="1"/>
        <v>0</v>
      </c>
      <c r="M52" s="320"/>
      <c r="N52" s="4"/>
      <c r="P52">
        <f>IF(COUNTIF(D$11:D52,D52)=1,P51+1,P51)</f>
        <v>1</v>
      </c>
      <c r="Q52">
        <f>IF(COUNTIF(E$11:E52,E52)=1,Q51+1,Q51)</f>
        <v>2</v>
      </c>
      <c r="R52">
        <f>IF(COUNTIF(H$11:H52,H52)=1,R51+1,R51)</f>
        <v>0</v>
      </c>
      <c r="S52">
        <f>IF(COUNTIF(F$11:F52,F52)=1,S51+1,S51)</f>
        <v>1</v>
      </c>
      <c r="T52">
        <f>IF(AND(COUNTIFS(H$11:H52,H52,F$11:F52,F52)=1,$F52='Summary of Staff by Role'!$C$11),T51+1,T51)</f>
        <v>0</v>
      </c>
      <c r="U52">
        <f>IF(AND(COUNTIF(D$11:D52,D52)=1,E52&lt;&gt;"HEI"),U51+1,U51)</f>
        <v>1</v>
      </c>
    </row>
    <row r="53" spans="2:21" ht="15.75" x14ac:dyDescent="0.25">
      <c r="B53" s="4"/>
      <c r="C53" s="193"/>
      <c r="D53" s="317"/>
      <c r="E53" s="318" t="str">
        <f>IFERROR(VLOOKUP($D53,'START - AWARD DETAILS'!$F$21:$G$40,2,0),"")</f>
        <v/>
      </c>
      <c r="F53" s="192"/>
      <c r="G53" s="192"/>
      <c r="H53" s="417"/>
      <c r="I53" s="206"/>
      <c r="J53" s="207"/>
      <c r="K53" s="421"/>
      <c r="L53" s="319">
        <f t="shared" si="1"/>
        <v>0</v>
      </c>
      <c r="M53" s="320"/>
      <c r="N53" s="4"/>
      <c r="P53">
        <f>IF(COUNTIF(D$11:D53,D53)=1,P52+1,P52)</f>
        <v>1</v>
      </c>
      <c r="Q53">
        <f>IF(COUNTIF(E$11:E53,E53)=1,Q52+1,Q52)</f>
        <v>2</v>
      </c>
      <c r="R53">
        <f>IF(COUNTIF(H$11:H53,H53)=1,R52+1,R52)</f>
        <v>0</v>
      </c>
      <c r="S53">
        <f>IF(COUNTIF(F$11:F53,F53)=1,S52+1,S52)</f>
        <v>1</v>
      </c>
      <c r="T53">
        <f>IF(AND(COUNTIFS(H$11:H53,H53,F$11:F53,F53)=1,$F53='Summary of Staff by Role'!$C$11),T52+1,T52)</f>
        <v>0</v>
      </c>
      <c r="U53">
        <f>IF(AND(COUNTIF(D$11:D53,D53)=1,E53&lt;&gt;"HEI"),U52+1,U52)</f>
        <v>1</v>
      </c>
    </row>
    <row r="54" spans="2:21" ht="15.75" x14ac:dyDescent="0.25">
      <c r="B54" s="4"/>
      <c r="C54" s="193"/>
      <c r="D54" s="317"/>
      <c r="E54" s="318" t="str">
        <f>IFERROR(VLOOKUP($D54,'START - AWARD DETAILS'!$F$21:$G$40,2,0),"")</f>
        <v/>
      </c>
      <c r="F54" s="192"/>
      <c r="G54" s="192"/>
      <c r="H54" s="417"/>
      <c r="I54" s="206"/>
      <c r="J54" s="207"/>
      <c r="K54" s="421"/>
      <c r="L54" s="319">
        <f t="shared" si="1"/>
        <v>0</v>
      </c>
      <c r="M54" s="320"/>
      <c r="N54" s="4"/>
      <c r="P54">
        <f>IF(COUNTIF(D$11:D54,D54)=1,P53+1,P53)</f>
        <v>1</v>
      </c>
      <c r="Q54">
        <f>IF(COUNTIF(E$11:E54,E54)=1,Q53+1,Q53)</f>
        <v>2</v>
      </c>
      <c r="R54">
        <f>IF(COUNTIF(H$11:H54,H54)=1,R53+1,R53)</f>
        <v>0</v>
      </c>
      <c r="S54">
        <f>IF(COUNTIF(F$11:F54,F54)=1,S53+1,S53)</f>
        <v>1</v>
      </c>
      <c r="T54">
        <f>IF(AND(COUNTIFS(H$11:H54,H54,F$11:F54,F54)=1,$F54='Summary of Staff by Role'!$C$11),T53+1,T53)</f>
        <v>0</v>
      </c>
      <c r="U54">
        <f>IF(AND(COUNTIF(D$11:D54,D54)=1,E54&lt;&gt;"HEI"),U53+1,U53)</f>
        <v>1</v>
      </c>
    </row>
    <row r="55" spans="2:21" ht="15.75" x14ac:dyDescent="0.25">
      <c r="B55" s="4"/>
      <c r="C55" s="193"/>
      <c r="D55" s="317"/>
      <c r="E55" s="318" t="str">
        <f>IFERROR(VLOOKUP($D55,'START - AWARD DETAILS'!$F$21:$G$40,2,0),"")</f>
        <v/>
      </c>
      <c r="F55" s="192"/>
      <c r="G55" s="192"/>
      <c r="H55" s="417"/>
      <c r="I55" s="206"/>
      <c r="J55" s="207"/>
      <c r="K55" s="421"/>
      <c r="L55" s="319">
        <f t="shared" si="1"/>
        <v>0</v>
      </c>
      <c r="M55" s="320"/>
      <c r="N55" s="4"/>
      <c r="P55">
        <f>IF(COUNTIF(D$11:D55,D55)=1,P54+1,P54)</f>
        <v>1</v>
      </c>
      <c r="Q55">
        <f>IF(COUNTIF(E$11:E55,E55)=1,Q54+1,Q54)</f>
        <v>2</v>
      </c>
      <c r="R55">
        <f>IF(COUNTIF(H$11:H55,H55)=1,R54+1,R54)</f>
        <v>0</v>
      </c>
      <c r="S55">
        <f>IF(COUNTIF(F$11:F55,F55)=1,S54+1,S54)</f>
        <v>1</v>
      </c>
      <c r="T55">
        <f>IF(AND(COUNTIFS(H$11:H55,H55,F$11:F55,F55)=1,$F55='Summary of Staff by Role'!$C$11),T54+1,T54)</f>
        <v>0</v>
      </c>
      <c r="U55">
        <f>IF(AND(COUNTIF(D$11:D55,D55)=1,E55&lt;&gt;"HEI"),U54+1,U54)</f>
        <v>1</v>
      </c>
    </row>
    <row r="56" spans="2:21" ht="15.75" x14ac:dyDescent="0.25">
      <c r="B56" s="4"/>
      <c r="C56" s="193"/>
      <c r="D56" s="317"/>
      <c r="E56" s="318" t="str">
        <f>IFERROR(VLOOKUP($D56,'START - AWARD DETAILS'!$F$21:$G$40,2,0),"")</f>
        <v/>
      </c>
      <c r="F56" s="192"/>
      <c r="G56" s="192"/>
      <c r="H56" s="417"/>
      <c r="I56" s="206"/>
      <c r="J56" s="207"/>
      <c r="K56" s="421"/>
      <c r="L56" s="319">
        <f t="shared" si="1"/>
        <v>0</v>
      </c>
      <c r="M56" s="320"/>
      <c r="N56" s="4"/>
      <c r="P56">
        <f>IF(COUNTIF(D$11:D56,D56)=1,P55+1,P55)</f>
        <v>1</v>
      </c>
      <c r="Q56">
        <f>IF(COUNTIF(E$11:E56,E56)=1,Q55+1,Q55)</f>
        <v>2</v>
      </c>
      <c r="R56">
        <f>IF(COUNTIF(H$11:H56,H56)=1,R55+1,R55)</f>
        <v>0</v>
      </c>
      <c r="S56">
        <f>IF(COUNTIF(F$11:F56,F56)=1,S55+1,S55)</f>
        <v>1</v>
      </c>
      <c r="T56">
        <f>IF(AND(COUNTIFS(H$11:H56,H56,F$11:F56,F56)=1,$F56='Summary of Staff by Role'!$C$11),T55+1,T55)</f>
        <v>0</v>
      </c>
      <c r="U56">
        <f>IF(AND(COUNTIF(D$11:D56,D56)=1,E56&lt;&gt;"HEI"),U55+1,U55)</f>
        <v>1</v>
      </c>
    </row>
    <row r="57" spans="2:21" ht="15.75" x14ac:dyDescent="0.25">
      <c r="B57" s="4"/>
      <c r="C57" s="193"/>
      <c r="D57" s="317"/>
      <c r="E57" s="318" t="str">
        <f>IFERROR(VLOOKUP($D57,'START - AWARD DETAILS'!$F$21:$G$40,2,0),"")</f>
        <v/>
      </c>
      <c r="F57" s="192"/>
      <c r="G57" s="192"/>
      <c r="H57" s="417"/>
      <c r="I57" s="206"/>
      <c r="J57" s="207"/>
      <c r="K57" s="421"/>
      <c r="L57" s="319">
        <f t="shared" si="1"/>
        <v>0</v>
      </c>
      <c r="M57" s="320"/>
      <c r="N57" s="4"/>
      <c r="P57">
        <f>IF(COUNTIF(D$11:D57,D57)=1,P56+1,P56)</f>
        <v>1</v>
      </c>
      <c r="Q57">
        <f>IF(COUNTIF(E$11:E57,E57)=1,Q56+1,Q56)</f>
        <v>2</v>
      </c>
      <c r="R57">
        <f>IF(COUNTIF(H$11:H57,H57)=1,R56+1,R56)</f>
        <v>0</v>
      </c>
      <c r="S57">
        <f>IF(COUNTIF(F$11:F57,F57)=1,S56+1,S56)</f>
        <v>1</v>
      </c>
      <c r="T57">
        <f>IF(AND(COUNTIFS(H$11:H57,H57,F$11:F57,F57)=1,$F57='Summary of Staff by Role'!$C$11),T56+1,T56)</f>
        <v>0</v>
      </c>
      <c r="U57">
        <f>IF(AND(COUNTIF(D$11:D57,D57)=1,E57&lt;&gt;"HEI"),U56+1,U56)</f>
        <v>1</v>
      </c>
    </row>
    <row r="58" spans="2:21" ht="15.75" x14ac:dyDescent="0.25">
      <c r="B58" s="4"/>
      <c r="C58" s="193"/>
      <c r="D58" s="317"/>
      <c r="E58" s="318" t="str">
        <f>IFERROR(VLOOKUP($D58,'START - AWARD DETAILS'!$F$21:$G$40,2,0),"")</f>
        <v/>
      </c>
      <c r="F58" s="192"/>
      <c r="G58" s="192"/>
      <c r="H58" s="417"/>
      <c r="I58" s="192"/>
      <c r="J58" s="207"/>
      <c r="K58" s="421"/>
      <c r="L58" s="319">
        <f t="shared" si="1"/>
        <v>0</v>
      </c>
      <c r="M58" s="320"/>
      <c r="N58" s="4"/>
      <c r="P58">
        <f>IF(COUNTIF(D$11:D58,D58)=1,P57+1,P57)</f>
        <v>1</v>
      </c>
      <c r="Q58">
        <f>IF(COUNTIF(E$11:E58,E58)=1,Q57+1,Q57)</f>
        <v>2</v>
      </c>
      <c r="R58">
        <f>IF(COUNTIF(H$11:H58,H58)=1,R57+1,R57)</f>
        <v>0</v>
      </c>
      <c r="S58">
        <f>IF(COUNTIF(F$11:F58,F58)=1,S57+1,S57)</f>
        <v>1</v>
      </c>
      <c r="T58">
        <f>IF(AND(COUNTIFS(H$11:H58,H58,F$11:F58,F58)=1,$F58='Summary of Staff by Role'!$C$11),T57+1,T57)</f>
        <v>0</v>
      </c>
      <c r="U58">
        <f>IF(AND(COUNTIF(D$11:D58,D58)=1,E58&lt;&gt;"HEI"),U57+1,U57)</f>
        <v>1</v>
      </c>
    </row>
    <row r="59" spans="2:21" ht="15.75" x14ac:dyDescent="0.25">
      <c r="B59" s="4"/>
      <c r="C59" s="193"/>
      <c r="D59" s="317"/>
      <c r="E59" s="318" t="str">
        <f>IFERROR(VLOOKUP($D59,'START - AWARD DETAILS'!$F$21:$G$40,2,0),"")</f>
        <v/>
      </c>
      <c r="F59" s="192"/>
      <c r="G59" s="192"/>
      <c r="H59" s="417"/>
      <c r="I59" s="192"/>
      <c r="J59" s="207"/>
      <c r="K59" s="421"/>
      <c r="L59" s="319">
        <f t="shared" si="1"/>
        <v>0</v>
      </c>
      <c r="M59" s="320"/>
      <c r="N59" s="4"/>
      <c r="P59">
        <f>IF(COUNTIF(D$11:D59,D59)=1,P58+1,P58)</f>
        <v>1</v>
      </c>
      <c r="Q59">
        <f>IF(COUNTIF(E$11:E59,E59)=1,Q58+1,Q58)</f>
        <v>2</v>
      </c>
      <c r="R59">
        <f>IF(COUNTIF(H$11:H59,H59)=1,R58+1,R58)</f>
        <v>0</v>
      </c>
      <c r="S59">
        <f>IF(COUNTIF(F$11:F59,F59)=1,S58+1,S58)</f>
        <v>1</v>
      </c>
      <c r="T59">
        <f>IF(AND(COUNTIFS(H$11:H59,H59,F$11:F59,F59)=1,$F59='Summary of Staff by Role'!$C$11),T58+1,T58)</f>
        <v>0</v>
      </c>
      <c r="U59">
        <f>IF(AND(COUNTIF(D$11:D59,D59)=1,E59&lt;&gt;"HEI"),U58+1,U58)</f>
        <v>1</v>
      </c>
    </row>
    <row r="60" spans="2:21" ht="15.75" x14ac:dyDescent="0.25">
      <c r="B60" s="4"/>
      <c r="C60" s="193"/>
      <c r="D60" s="317"/>
      <c r="E60" s="318" t="str">
        <f>IFERROR(VLOOKUP($D60,'START - AWARD DETAILS'!$F$21:$G$40,2,0),"")</f>
        <v/>
      </c>
      <c r="F60" s="192"/>
      <c r="G60" s="192"/>
      <c r="H60" s="417"/>
      <c r="I60" s="192"/>
      <c r="J60" s="207"/>
      <c r="K60" s="421"/>
      <c r="L60" s="319">
        <f t="shared" si="1"/>
        <v>0</v>
      </c>
      <c r="M60" s="320"/>
      <c r="N60" s="4"/>
      <c r="P60">
        <f>IF(COUNTIF(D$11:D60,D60)=1,P59+1,P59)</f>
        <v>1</v>
      </c>
      <c r="Q60">
        <f>IF(COUNTIF(E$11:E60,E60)=1,Q59+1,Q59)</f>
        <v>2</v>
      </c>
      <c r="R60">
        <f>IF(COUNTIF(H$11:H60,H60)=1,R59+1,R59)</f>
        <v>0</v>
      </c>
      <c r="S60">
        <f>IF(COUNTIF(F$11:F60,F60)=1,S59+1,S59)</f>
        <v>1</v>
      </c>
      <c r="T60">
        <f>IF(AND(COUNTIFS(H$11:H60,H60,F$11:F60,F60)=1,$F60='Summary of Staff by Role'!$C$11),T59+1,T59)</f>
        <v>0</v>
      </c>
      <c r="U60">
        <f>IF(AND(COUNTIF(D$11:D60,D60)=1,E60&lt;&gt;"HEI"),U59+1,U59)</f>
        <v>1</v>
      </c>
    </row>
    <row r="61" spans="2:21" ht="15.75" x14ac:dyDescent="0.25">
      <c r="B61" s="4"/>
      <c r="C61" s="193"/>
      <c r="D61" s="317"/>
      <c r="E61" s="318" t="str">
        <f>IFERROR(VLOOKUP($D61,'START - AWARD DETAILS'!$F$21:$G$40,2,0),"")</f>
        <v/>
      </c>
      <c r="F61" s="192"/>
      <c r="G61" s="192"/>
      <c r="H61" s="417"/>
      <c r="I61" s="192"/>
      <c r="J61" s="207"/>
      <c r="K61" s="421"/>
      <c r="L61" s="319">
        <f t="shared" si="1"/>
        <v>0</v>
      </c>
      <c r="M61" s="320"/>
      <c r="N61" s="4"/>
      <c r="P61">
        <f>IF(COUNTIF(D$11:D61,D61)=1,P60+1,P60)</f>
        <v>1</v>
      </c>
      <c r="Q61">
        <f>IF(COUNTIF(E$11:E61,E61)=1,Q60+1,Q60)</f>
        <v>2</v>
      </c>
      <c r="R61">
        <f>IF(COUNTIF(H$11:H61,H61)=1,R60+1,R60)</f>
        <v>0</v>
      </c>
      <c r="S61">
        <f>IF(COUNTIF(F$11:F61,F61)=1,S60+1,S60)</f>
        <v>1</v>
      </c>
      <c r="T61">
        <f>IF(AND(COUNTIFS(H$11:H61,H61,F$11:F61,F61)=1,$F61='Summary of Staff by Role'!$C$11),T60+1,T60)</f>
        <v>0</v>
      </c>
      <c r="U61">
        <f>IF(AND(COUNTIF(D$11:D61,D61)=1,E61&lt;&gt;"HEI"),U60+1,U60)</f>
        <v>1</v>
      </c>
    </row>
    <row r="62" spans="2:21" x14ac:dyDescent="0.25">
      <c r="B62" s="4"/>
      <c r="C62" s="193"/>
      <c r="D62" s="317"/>
      <c r="E62" s="318" t="str">
        <f>IFERROR(VLOOKUP($D62,'START - AWARD DETAILS'!$F$21:$G$40,2,0),"")</f>
        <v/>
      </c>
      <c r="F62" s="192"/>
      <c r="G62" s="192"/>
      <c r="H62" s="417"/>
      <c r="I62" s="206"/>
      <c r="J62" s="207"/>
      <c r="K62" s="207"/>
      <c r="L62" s="319">
        <f t="shared" si="1"/>
        <v>0</v>
      </c>
      <c r="M62" s="320"/>
      <c r="N62" s="4"/>
      <c r="P62">
        <f>IF(COUNTIF(D$11:D62,D62)=1,P61+1,P61)</f>
        <v>1</v>
      </c>
      <c r="Q62">
        <f>IF(COUNTIF(E$11:E62,E62)=1,Q61+1,Q61)</f>
        <v>2</v>
      </c>
      <c r="R62">
        <f>IF(COUNTIF(H$11:H62,H62)=1,R61+1,R61)</f>
        <v>0</v>
      </c>
      <c r="S62">
        <f>IF(COUNTIF(F$11:F62,F62)=1,S61+1,S61)</f>
        <v>1</v>
      </c>
      <c r="T62">
        <f>IF(AND(COUNTIFS(H$11:H62,H62,F$11:F62,F62)=1,$F62='Summary of Staff by Role'!$C$11),T61+1,T61)</f>
        <v>0</v>
      </c>
      <c r="U62">
        <f>IF(AND(COUNTIF(D$11:D62,D62)=1,E62&lt;&gt;"HEI"),U61+1,U61)</f>
        <v>1</v>
      </c>
    </row>
    <row r="63" spans="2:21" ht="15.75" x14ac:dyDescent="0.25">
      <c r="B63" s="4"/>
      <c r="C63" s="193"/>
      <c r="D63" s="317"/>
      <c r="E63" s="318" t="str">
        <f>IFERROR(VLOOKUP($D63,'START - AWARD DETAILS'!$F$21:$G$40,2,0),"")</f>
        <v/>
      </c>
      <c r="F63" s="192"/>
      <c r="G63" s="192"/>
      <c r="H63" s="417"/>
      <c r="I63" s="192"/>
      <c r="J63" s="207"/>
      <c r="K63" s="421"/>
      <c r="L63" s="319">
        <f t="shared" si="1"/>
        <v>0</v>
      </c>
      <c r="M63" s="320"/>
      <c r="N63" s="4"/>
      <c r="P63">
        <f>IF(COUNTIF(D$11:D63,D63)=1,P62+1,P62)</f>
        <v>1</v>
      </c>
      <c r="Q63">
        <f>IF(COUNTIF(E$11:E63,E63)=1,Q62+1,Q62)</f>
        <v>2</v>
      </c>
      <c r="R63">
        <f>IF(COUNTIF(H$11:H63,H63)=1,R62+1,R62)</f>
        <v>0</v>
      </c>
      <c r="S63">
        <f>IF(COUNTIF(F$11:F63,F63)=1,S62+1,S62)</f>
        <v>1</v>
      </c>
      <c r="T63">
        <f>IF(AND(COUNTIFS(H$11:H63,H63,F$11:F63,F63)=1,$F63='Summary of Staff by Role'!$C$11),T62+1,T62)</f>
        <v>0</v>
      </c>
      <c r="U63">
        <f>IF(AND(COUNTIF(D$11:D63,D63)=1,E63&lt;&gt;"HEI"),U62+1,U62)</f>
        <v>1</v>
      </c>
    </row>
    <row r="64" spans="2:21" ht="15.75" x14ac:dyDescent="0.25">
      <c r="B64" s="4"/>
      <c r="C64" s="193"/>
      <c r="D64" s="317"/>
      <c r="E64" s="318" t="str">
        <f>IFERROR(VLOOKUP($D64,'START - AWARD DETAILS'!$F$21:$G$40,2,0),"")</f>
        <v/>
      </c>
      <c r="F64" s="192"/>
      <c r="G64" s="192"/>
      <c r="H64" s="417"/>
      <c r="I64" s="192"/>
      <c r="J64" s="207"/>
      <c r="K64" s="421"/>
      <c r="L64" s="319">
        <f t="shared" si="1"/>
        <v>0</v>
      </c>
      <c r="M64" s="320"/>
      <c r="N64" s="4"/>
      <c r="P64">
        <f>IF(COUNTIF(D$11:D64,D64)=1,P63+1,P63)</f>
        <v>1</v>
      </c>
      <c r="Q64">
        <f>IF(COUNTIF(E$11:E64,E64)=1,Q63+1,Q63)</f>
        <v>2</v>
      </c>
      <c r="R64">
        <f>IF(COUNTIF(H$11:H64,H64)=1,R63+1,R63)</f>
        <v>0</v>
      </c>
      <c r="S64">
        <f>IF(COUNTIF(F$11:F64,F64)=1,S63+1,S63)</f>
        <v>1</v>
      </c>
      <c r="T64">
        <f>IF(AND(COUNTIFS(H$11:H64,H64,F$11:F64,F64)=1,$F64='Summary of Staff by Role'!$C$11),T63+1,T63)</f>
        <v>0</v>
      </c>
      <c r="U64">
        <f>IF(AND(COUNTIF(D$11:D64,D64)=1,E64&lt;&gt;"HEI"),U63+1,U63)</f>
        <v>1</v>
      </c>
    </row>
    <row r="65" spans="2:21" ht="15.75" x14ac:dyDescent="0.25">
      <c r="B65" s="4"/>
      <c r="C65" s="193"/>
      <c r="D65" s="317"/>
      <c r="E65" s="318" t="str">
        <f>IFERROR(VLOOKUP($D65,'START - AWARD DETAILS'!$F$21:$G$40,2,0),"")</f>
        <v/>
      </c>
      <c r="F65" s="192"/>
      <c r="G65" s="192"/>
      <c r="H65" s="417"/>
      <c r="I65" s="192"/>
      <c r="J65" s="207"/>
      <c r="K65" s="421"/>
      <c r="L65" s="319">
        <f t="shared" si="1"/>
        <v>0</v>
      </c>
      <c r="M65" s="320"/>
      <c r="N65" s="4"/>
      <c r="P65">
        <f>IF(COUNTIF(D$11:D65,D65)=1,P64+1,P64)</f>
        <v>1</v>
      </c>
      <c r="Q65">
        <f>IF(COUNTIF(E$11:E65,E65)=1,Q64+1,Q64)</f>
        <v>2</v>
      </c>
      <c r="R65">
        <f>IF(COUNTIF(H$11:H65,H65)=1,R64+1,R64)</f>
        <v>0</v>
      </c>
      <c r="S65">
        <f>IF(COUNTIF(F$11:F65,F65)=1,S64+1,S64)</f>
        <v>1</v>
      </c>
      <c r="T65">
        <f>IF(AND(COUNTIFS(H$11:H65,H65,F$11:F65,F65)=1,$F65='Summary of Staff by Role'!$C$11),T64+1,T64)</f>
        <v>0</v>
      </c>
      <c r="U65">
        <f>IF(AND(COUNTIF(D$11:D65,D65)=1,E65&lt;&gt;"HEI"),U64+1,U64)</f>
        <v>1</v>
      </c>
    </row>
    <row r="66" spans="2:21" ht="15.75" x14ac:dyDescent="0.25">
      <c r="B66" s="4"/>
      <c r="C66" s="416"/>
      <c r="D66" s="317"/>
      <c r="E66" s="318" t="str">
        <f>IFERROR(VLOOKUP($D66,'START - AWARD DETAILS'!$F$21:$G$40,2,0),"")</f>
        <v/>
      </c>
      <c r="F66" s="192"/>
      <c r="G66" s="192"/>
      <c r="H66" s="417"/>
      <c r="I66" s="206"/>
      <c r="J66" s="207"/>
      <c r="K66" s="420"/>
      <c r="L66" s="319">
        <f t="shared" si="1"/>
        <v>0</v>
      </c>
      <c r="M66" s="320"/>
      <c r="N66" s="4"/>
      <c r="P66">
        <f>IF(COUNTIF(D$11:D66,D66)=1,P65+1,P65)</f>
        <v>1</v>
      </c>
      <c r="Q66">
        <f>IF(COUNTIF(E$11:E66,E66)=1,Q65+1,Q65)</f>
        <v>2</v>
      </c>
      <c r="R66">
        <f>IF(COUNTIF(H$11:H66,H66)=1,R65+1,R65)</f>
        <v>0</v>
      </c>
      <c r="S66">
        <f>IF(COUNTIF(F$11:F66,F66)=1,S65+1,S65)</f>
        <v>1</v>
      </c>
      <c r="T66">
        <f>IF(AND(COUNTIFS(H$11:H66,H66,F$11:F66,F66)=1,$F66='Summary of Staff by Role'!$C$11),T65+1,T65)</f>
        <v>0</v>
      </c>
      <c r="U66">
        <f>IF(AND(COUNTIF(D$11:D66,D66)=1,E66&lt;&gt;"HEI"),U65+1,U65)</f>
        <v>1</v>
      </c>
    </row>
    <row r="67" spans="2:21" ht="15.75" x14ac:dyDescent="0.25">
      <c r="B67" s="4"/>
      <c r="C67" s="417"/>
      <c r="D67" s="317"/>
      <c r="E67" s="318" t="str">
        <f>IFERROR(VLOOKUP($D67,'START - AWARD DETAILS'!$F$21:$G$40,2,0),"")</f>
        <v/>
      </c>
      <c r="F67" s="192"/>
      <c r="G67" s="192"/>
      <c r="H67" s="417"/>
      <c r="I67" s="206"/>
      <c r="J67" s="207"/>
      <c r="K67" s="421"/>
      <c r="L67" s="319">
        <f t="shared" si="1"/>
        <v>0</v>
      </c>
      <c r="M67" s="320"/>
      <c r="N67" s="4"/>
      <c r="P67">
        <f>IF(COUNTIF(D$11:D67,D67)=1,P66+1,P66)</f>
        <v>1</v>
      </c>
      <c r="Q67">
        <f>IF(COUNTIF(E$11:E67,E67)=1,Q66+1,Q66)</f>
        <v>2</v>
      </c>
      <c r="R67">
        <f>IF(COUNTIF(H$11:H67,H67)=1,R66+1,R66)</f>
        <v>0</v>
      </c>
      <c r="S67">
        <f>IF(COUNTIF(F$11:F67,F67)=1,S66+1,S66)</f>
        <v>1</v>
      </c>
      <c r="T67">
        <f>IF(AND(COUNTIFS(H$11:H67,H67,F$11:F67,F67)=1,$F67='Summary of Staff by Role'!$C$11),T66+1,T66)</f>
        <v>0</v>
      </c>
      <c r="U67">
        <f>IF(AND(COUNTIF(D$11:D67,D67)=1,E67&lt;&gt;"HEI"),U66+1,U66)</f>
        <v>1</v>
      </c>
    </row>
    <row r="68" spans="2:21" ht="15.75" x14ac:dyDescent="0.25">
      <c r="B68" s="4"/>
      <c r="C68" s="417"/>
      <c r="D68" s="317"/>
      <c r="E68" s="318" t="str">
        <f>IFERROR(VLOOKUP($D68,'START - AWARD DETAILS'!$F$21:$G$40,2,0),"")</f>
        <v/>
      </c>
      <c r="F68" s="192"/>
      <c r="G68" s="192"/>
      <c r="H68" s="417"/>
      <c r="I68" s="206"/>
      <c r="J68" s="207"/>
      <c r="K68" s="421"/>
      <c r="L68" s="319">
        <f t="shared" si="1"/>
        <v>0</v>
      </c>
      <c r="M68" s="320"/>
      <c r="N68" s="4"/>
      <c r="P68">
        <f>IF(COUNTIF(D$11:D68,D68)=1,P67+1,P67)</f>
        <v>1</v>
      </c>
      <c r="Q68">
        <f>IF(COUNTIF(E$11:E68,E68)=1,Q67+1,Q67)</f>
        <v>2</v>
      </c>
      <c r="R68">
        <f>IF(COUNTIF(H$11:H68,H68)=1,R67+1,R67)</f>
        <v>0</v>
      </c>
      <c r="S68">
        <f>IF(COUNTIF(F$11:F68,F68)=1,S67+1,S67)</f>
        <v>1</v>
      </c>
      <c r="T68">
        <f>IF(AND(COUNTIFS(H$11:H68,H68,F$11:F68,F68)=1,$F68='Summary of Staff by Role'!$C$11),T67+1,T67)</f>
        <v>0</v>
      </c>
      <c r="U68">
        <f>IF(AND(COUNTIF(D$11:D68,D68)=1,E68&lt;&gt;"HEI"),U67+1,U67)</f>
        <v>1</v>
      </c>
    </row>
    <row r="69" spans="2:21" ht="15.75" x14ac:dyDescent="0.25">
      <c r="B69" s="4"/>
      <c r="C69" s="417"/>
      <c r="D69" s="317"/>
      <c r="E69" s="318" t="str">
        <f>IFERROR(VLOOKUP($D69,'START - AWARD DETAILS'!$F$21:$G$40,2,0),"")</f>
        <v/>
      </c>
      <c r="F69" s="192"/>
      <c r="G69" s="192"/>
      <c r="H69" s="417"/>
      <c r="I69" s="206"/>
      <c r="J69" s="207"/>
      <c r="K69" s="421"/>
      <c r="L69" s="319">
        <f t="shared" si="1"/>
        <v>0</v>
      </c>
      <c r="M69" s="320"/>
      <c r="N69" s="4"/>
      <c r="P69">
        <f>IF(COUNTIF(D$11:D69,D69)=1,P68+1,P68)</f>
        <v>1</v>
      </c>
      <c r="Q69">
        <f>IF(COUNTIF(E$11:E69,E69)=1,Q68+1,Q68)</f>
        <v>2</v>
      </c>
      <c r="R69">
        <f>IF(COUNTIF(H$11:H69,H69)=1,R68+1,R68)</f>
        <v>0</v>
      </c>
      <c r="S69">
        <f>IF(COUNTIF(F$11:F69,F69)=1,S68+1,S68)</f>
        <v>1</v>
      </c>
      <c r="T69">
        <f>IF(AND(COUNTIFS(H$11:H69,H69,F$11:F69,F69)=1,$F69='Summary of Staff by Role'!$C$11),T68+1,T68)</f>
        <v>0</v>
      </c>
      <c r="U69">
        <f>IF(AND(COUNTIF(D$11:D69,D69)=1,E69&lt;&gt;"HEI"),U68+1,U68)</f>
        <v>1</v>
      </c>
    </row>
    <row r="70" spans="2:21" ht="15.75" x14ac:dyDescent="0.25">
      <c r="B70" s="4"/>
      <c r="C70" s="417"/>
      <c r="D70" s="317"/>
      <c r="E70" s="318" t="str">
        <f>IFERROR(VLOOKUP($D70,'START - AWARD DETAILS'!$F$21:$G$40,2,0),"")</f>
        <v/>
      </c>
      <c r="F70" s="192"/>
      <c r="G70" s="192"/>
      <c r="H70" s="417"/>
      <c r="I70" s="206"/>
      <c r="J70" s="207"/>
      <c r="K70" s="421"/>
      <c r="L70" s="319">
        <f t="shared" si="1"/>
        <v>0</v>
      </c>
      <c r="M70" s="320"/>
      <c r="N70" s="4"/>
      <c r="P70">
        <f>IF(COUNTIF(D$11:D70,D70)=1,P69+1,P69)</f>
        <v>1</v>
      </c>
      <c r="Q70">
        <f>IF(COUNTIF(E$11:E70,E70)=1,Q69+1,Q69)</f>
        <v>2</v>
      </c>
      <c r="R70">
        <f>IF(COUNTIF(H$11:H70,H70)=1,R69+1,R69)</f>
        <v>0</v>
      </c>
      <c r="S70">
        <f>IF(COUNTIF(F$11:F70,F70)=1,S69+1,S69)</f>
        <v>1</v>
      </c>
      <c r="T70">
        <f>IF(AND(COUNTIFS(H$11:H70,H70,F$11:F70,F70)=1,$F70='Summary of Staff by Role'!$C$11),T69+1,T69)</f>
        <v>0</v>
      </c>
      <c r="U70">
        <f>IF(AND(COUNTIF(D$11:D70,D70)=1,E70&lt;&gt;"HEI"),U69+1,U69)</f>
        <v>1</v>
      </c>
    </row>
    <row r="71" spans="2:21" ht="15.75" x14ac:dyDescent="0.25">
      <c r="B71" s="4"/>
      <c r="C71" s="418"/>
      <c r="D71" s="317"/>
      <c r="E71" s="318" t="str">
        <f>IFERROR(VLOOKUP($D71,'START - AWARD DETAILS'!$F$21:$G$40,2,0),"")</f>
        <v/>
      </c>
      <c r="F71" s="192"/>
      <c r="G71" s="192"/>
      <c r="H71" s="418"/>
      <c r="I71" s="206"/>
      <c r="J71" s="207"/>
      <c r="K71" s="421"/>
      <c r="L71" s="319">
        <f t="shared" si="1"/>
        <v>0</v>
      </c>
      <c r="M71" s="320"/>
      <c r="N71" s="4"/>
      <c r="P71">
        <f>IF(COUNTIF(D$11:D71,D71)=1,P70+1,P70)</f>
        <v>1</v>
      </c>
      <c r="Q71">
        <f>IF(COUNTIF(E$11:E71,E71)=1,Q70+1,Q70)</f>
        <v>2</v>
      </c>
      <c r="R71">
        <f>IF(COUNTIF(H$11:H71,H71)=1,R70+1,R70)</f>
        <v>0</v>
      </c>
      <c r="S71">
        <f>IF(COUNTIF(F$11:F71,F71)=1,S70+1,S70)</f>
        <v>1</v>
      </c>
      <c r="T71">
        <f>IF(AND(COUNTIFS(H$11:H71,H71,F$11:F71,F71)=1,$F71='Summary of Staff by Role'!$C$11),T70+1,T70)</f>
        <v>0</v>
      </c>
      <c r="U71">
        <f>IF(AND(COUNTIF(D$11:D71,D71)=1,E71&lt;&gt;"HEI"),U70+1,U70)</f>
        <v>1</v>
      </c>
    </row>
    <row r="72" spans="2:21" ht="15.75" x14ac:dyDescent="0.25">
      <c r="B72" s="4"/>
      <c r="C72" s="417"/>
      <c r="D72" s="317"/>
      <c r="E72" s="318" t="str">
        <f>IFERROR(VLOOKUP($D72,'START - AWARD DETAILS'!$F$21:$G$40,2,0),"")</f>
        <v/>
      </c>
      <c r="F72" s="192"/>
      <c r="G72" s="192"/>
      <c r="H72" s="417"/>
      <c r="I72" s="206"/>
      <c r="J72" s="207"/>
      <c r="K72" s="421"/>
      <c r="L72" s="319">
        <f t="shared" si="1"/>
        <v>0</v>
      </c>
      <c r="M72" s="320"/>
      <c r="N72" s="4"/>
      <c r="P72">
        <f>IF(COUNTIF(D$11:D72,D72)=1,P71+1,P71)</f>
        <v>1</v>
      </c>
      <c r="Q72">
        <f>IF(COUNTIF(E$11:E72,E72)=1,Q71+1,Q71)</f>
        <v>2</v>
      </c>
      <c r="R72">
        <f>IF(COUNTIF(H$11:H72,H72)=1,R71+1,R71)</f>
        <v>0</v>
      </c>
      <c r="S72">
        <f>IF(COUNTIF(F$11:F72,F72)=1,S71+1,S71)</f>
        <v>1</v>
      </c>
      <c r="T72">
        <f>IF(AND(COUNTIFS(H$11:H72,H72,F$11:F72,F72)=1,$F72='Summary of Staff by Role'!$C$11),T71+1,T71)</f>
        <v>0</v>
      </c>
      <c r="U72">
        <f>IF(AND(COUNTIF(D$11:D72,D72)=1,E72&lt;&gt;"HEI"),U71+1,U71)</f>
        <v>1</v>
      </c>
    </row>
    <row r="73" spans="2:21" ht="15.75" x14ac:dyDescent="0.25">
      <c r="B73" s="4"/>
      <c r="C73" s="417"/>
      <c r="D73" s="317"/>
      <c r="E73" s="318" t="str">
        <f>IFERROR(VLOOKUP($D73,'START - AWARD DETAILS'!$F$21:$G$40,2,0),"")</f>
        <v/>
      </c>
      <c r="F73" s="192"/>
      <c r="G73" s="192"/>
      <c r="H73" s="417"/>
      <c r="I73" s="206"/>
      <c r="J73" s="207"/>
      <c r="K73" s="421"/>
      <c r="L73" s="319">
        <f t="shared" si="1"/>
        <v>0</v>
      </c>
      <c r="M73" s="320"/>
      <c r="N73" s="4"/>
      <c r="P73">
        <f>IF(COUNTIF(D$11:D73,D73)=1,P72+1,P72)</f>
        <v>1</v>
      </c>
      <c r="Q73">
        <f>IF(COUNTIF(E$11:E73,E73)=1,Q72+1,Q72)</f>
        <v>2</v>
      </c>
      <c r="R73">
        <f>IF(COUNTIF(H$11:H73,H73)=1,R72+1,R72)</f>
        <v>0</v>
      </c>
      <c r="S73">
        <f>IF(COUNTIF(F$11:F73,F73)=1,S72+1,S72)</f>
        <v>1</v>
      </c>
      <c r="T73">
        <f>IF(AND(COUNTIFS(H$11:H73,H73,F$11:F73,F73)=1,$F73='Summary of Staff by Role'!$C$11),T72+1,T72)</f>
        <v>0</v>
      </c>
      <c r="U73">
        <f>IF(AND(COUNTIF(D$11:D73,D73)=1,E73&lt;&gt;"HEI"),U72+1,U72)</f>
        <v>1</v>
      </c>
    </row>
    <row r="74" spans="2:21" ht="15.75" x14ac:dyDescent="0.25">
      <c r="B74" s="4"/>
      <c r="C74" s="419"/>
      <c r="D74" s="317"/>
      <c r="E74" s="318" t="str">
        <f>IFERROR(VLOOKUP($D74,'START - AWARD DETAILS'!$F$21:$G$40,2,0),"")</f>
        <v/>
      </c>
      <c r="F74" s="192"/>
      <c r="G74" s="192"/>
      <c r="H74" s="417"/>
      <c r="I74" s="206"/>
      <c r="J74" s="207"/>
      <c r="K74" s="421"/>
      <c r="L74" s="319">
        <f t="shared" si="1"/>
        <v>0</v>
      </c>
      <c r="M74" s="320"/>
      <c r="N74" s="4"/>
      <c r="P74">
        <f>IF(COUNTIF(D$11:D74,D74)=1,P73+1,P73)</f>
        <v>1</v>
      </c>
      <c r="Q74">
        <f>IF(COUNTIF(E$11:E74,E74)=1,Q73+1,Q73)</f>
        <v>2</v>
      </c>
      <c r="R74">
        <f>IF(COUNTIF(H$11:H74,H74)=1,R73+1,R73)</f>
        <v>0</v>
      </c>
      <c r="S74">
        <f>IF(COUNTIF(F$11:F74,F74)=1,S73+1,S73)</f>
        <v>1</v>
      </c>
      <c r="T74">
        <f>IF(AND(COUNTIFS(H$11:H74,H74,F$11:F74,F74)=1,$F74='Summary of Staff by Role'!$C$11),T73+1,T73)</f>
        <v>0</v>
      </c>
      <c r="U74">
        <f>IF(AND(COUNTIF(D$11:D74,D74)=1,E74&lt;&gt;"HEI"),U73+1,U73)</f>
        <v>1</v>
      </c>
    </row>
    <row r="75" spans="2:21" ht="15.75" x14ac:dyDescent="0.25">
      <c r="B75" s="4"/>
      <c r="C75" s="417"/>
      <c r="D75" s="317"/>
      <c r="E75" s="318" t="str">
        <f>IFERROR(VLOOKUP($D75,'START - AWARD DETAILS'!$F$21:$G$40,2,0),"")</f>
        <v/>
      </c>
      <c r="F75" s="192"/>
      <c r="G75" s="192"/>
      <c r="H75" s="417"/>
      <c r="I75" s="206"/>
      <c r="J75" s="207"/>
      <c r="K75" s="421"/>
      <c r="L75" s="319">
        <f t="shared" si="1"/>
        <v>0</v>
      </c>
      <c r="M75" s="320"/>
      <c r="N75" s="4"/>
      <c r="P75">
        <f>IF(COUNTIF(D$11:D75,D75)=1,P74+1,P74)</f>
        <v>1</v>
      </c>
      <c r="Q75">
        <f>IF(COUNTIF(E$11:E75,E75)=1,Q74+1,Q74)</f>
        <v>2</v>
      </c>
      <c r="R75">
        <f>IF(COUNTIF(H$11:H75,H75)=1,R74+1,R74)</f>
        <v>0</v>
      </c>
      <c r="S75">
        <f>IF(COUNTIF(F$11:F75,F75)=1,S74+1,S74)</f>
        <v>1</v>
      </c>
      <c r="T75">
        <f>IF(AND(COUNTIFS(H$11:H75,H75,F$11:F75,F75)=1,$F75='Summary of Staff by Role'!$C$11),T74+1,T74)</f>
        <v>0</v>
      </c>
      <c r="U75">
        <f>IF(AND(COUNTIF(D$11:D75,D75)=1,E75&lt;&gt;"HEI"),U74+1,U74)</f>
        <v>1</v>
      </c>
    </row>
    <row r="76" spans="2:21" ht="15.75" x14ac:dyDescent="0.25">
      <c r="B76" s="4"/>
      <c r="C76" s="417"/>
      <c r="D76" s="317"/>
      <c r="E76" s="318" t="str">
        <f>IFERROR(VLOOKUP($D76,'START - AWARD DETAILS'!$F$21:$G$40,2,0),"")</f>
        <v/>
      </c>
      <c r="F76" s="192"/>
      <c r="G76" s="192"/>
      <c r="H76" s="417"/>
      <c r="I76" s="206"/>
      <c r="J76" s="207"/>
      <c r="K76" s="421"/>
      <c r="L76" s="319">
        <f t="shared" si="1"/>
        <v>0</v>
      </c>
      <c r="M76" s="320"/>
      <c r="N76" s="4"/>
      <c r="P76">
        <f>IF(COUNTIF(D$11:D76,D76)=1,P75+1,P75)</f>
        <v>1</v>
      </c>
      <c r="Q76">
        <f>IF(COUNTIF(E$11:E76,E76)=1,Q75+1,Q75)</f>
        <v>2</v>
      </c>
      <c r="R76">
        <f>IF(COUNTIF(H$11:H76,H76)=1,R75+1,R75)</f>
        <v>0</v>
      </c>
      <c r="S76">
        <f>IF(COUNTIF(F$11:F76,F76)=1,S75+1,S75)</f>
        <v>1</v>
      </c>
      <c r="T76">
        <f>IF(AND(COUNTIFS(H$11:H76,H76,F$11:F76,F76)=1,$F76='Summary of Staff by Role'!$C$11),T75+1,T75)</f>
        <v>0</v>
      </c>
      <c r="U76">
        <f>IF(AND(COUNTIF(D$11:D76,D76)=1,E76&lt;&gt;"HEI"),U75+1,U75)</f>
        <v>1</v>
      </c>
    </row>
    <row r="77" spans="2:21" ht="15.75" x14ac:dyDescent="0.25">
      <c r="B77" s="4"/>
      <c r="C77" s="417"/>
      <c r="D77" s="317"/>
      <c r="E77" s="318" t="str">
        <f>IFERROR(VLOOKUP($D77,'START - AWARD DETAILS'!$F$21:$G$40,2,0),"")</f>
        <v/>
      </c>
      <c r="F77" s="192"/>
      <c r="G77" s="192"/>
      <c r="H77" s="417"/>
      <c r="I77" s="206"/>
      <c r="J77" s="207"/>
      <c r="K77" s="421"/>
      <c r="L77" s="319">
        <f t="shared" si="1"/>
        <v>0</v>
      </c>
      <c r="M77" s="320"/>
      <c r="N77" s="4"/>
      <c r="P77">
        <f>IF(COUNTIF(D$11:D77,D77)=1,P76+1,P76)</f>
        <v>1</v>
      </c>
      <c r="Q77">
        <f>IF(COUNTIF(E$11:E77,E77)=1,Q76+1,Q76)</f>
        <v>2</v>
      </c>
      <c r="R77">
        <f>IF(COUNTIF(H$11:H77,H77)=1,R76+1,R76)</f>
        <v>0</v>
      </c>
      <c r="S77">
        <f>IF(COUNTIF(F$11:F77,F77)=1,S76+1,S76)</f>
        <v>1</v>
      </c>
      <c r="T77">
        <f>IF(AND(COUNTIFS(H$11:H77,H77,F$11:F77,F77)=1,$F77='Summary of Staff by Role'!$C$11),T76+1,T76)</f>
        <v>0</v>
      </c>
      <c r="U77">
        <f>IF(AND(COUNTIF(D$11:D77,D77)=1,E77&lt;&gt;"HEI"),U76+1,U76)</f>
        <v>1</v>
      </c>
    </row>
    <row r="78" spans="2:21" ht="15.75" x14ac:dyDescent="0.25">
      <c r="B78" s="4"/>
      <c r="C78" s="417"/>
      <c r="D78" s="317"/>
      <c r="E78" s="318" t="str">
        <f>IFERROR(VLOOKUP($D78,'START - AWARD DETAILS'!$F$21:$G$40,2,0),"")</f>
        <v/>
      </c>
      <c r="F78" s="192"/>
      <c r="G78" s="192"/>
      <c r="H78" s="417"/>
      <c r="I78" s="206"/>
      <c r="J78" s="207"/>
      <c r="K78" s="421"/>
      <c r="L78" s="319">
        <f t="shared" si="1"/>
        <v>0</v>
      </c>
      <c r="M78" s="320"/>
      <c r="N78" s="4"/>
      <c r="P78">
        <f>IF(COUNTIF(D$11:D78,D78)=1,P77+1,P77)</f>
        <v>1</v>
      </c>
      <c r="Q78">
        <f>IF(COUNTIF(E$11:E78,E78)=1,Q77+1,Q77)</f>
        <v>2</v>
      </c>
      <c r="R78">
        <f>IF(COUNTIF(H$11:H78,H78)=1,R77+1,R77)</f>
        <v>0</v>
      </c>
      <c r="S78">
        <f>IF(COUNTIF(F$11:F78,F78)=1,S77+1,S77)</f>
        <v>1</v>
      </c>
      <c r="T78">
        <f>IF(AND(COUNTIFS(H$11:H78,H78,F$11:F78,F78)=1,$F78='Summary of Staff by Role'!$C$11),T77+1,T77)</f>
        <v>0</v>
      </c>
      <c r="U78">
        <f>IF(AND(COUNTIF(D$11:D78,D78)=1,E78&lt;&gt;"HEI"),U77+1,U77)</f>
        <v>1</v>
      </c>
    </row>
    <row r="79" spans="2:21" ht="15.75" x14ac:dyDescent="0.25">
      <c r="B79" s="4"/>
      <c r="C79" s="417"/>
      <c r="D79" s="317"/>
      <c r="E79" s="318" t="str">
        <f>IFERROR(VLOOKUP($D79,'START - AWARD DETAILS'!$F$21:$G$40,2,0),"")</f>
        <v/>
      </c>
      <c r="F79" s="192"/>
      <c r="G79" s="192"/>
      <c r="H79" s="417"/>
      <c r="I79" s="206"/>
      <c r="J79" s="207"/>
      <c r="K79" s="421"/>
      <c r="L79" s="319">
        <f t="shared" si="1"/>
        <v>0</v>
      </c>
      <c r="M79" s="320"/>
      <c r="N79" s="4"/>
      <c r="P79">
        <f>IF(COUNTIF(D$11:D79,D79)=1,P78+1,P78)</f>
        <v>1</v>
      </c>
      <c r="Q79">
        <f>IF(COUNTIF(E$11:E79,E79)=1,Q78+1,Q78)</f>
        <v>2</v>
      </c>
      <c r="R79">
        <f>IF(COUNTIF(H$11:H79,H79)=1,R78+1,R78)</f>
        <v>0</v>
      </c>
      <c r="S79">
        <f>IF(COUNTIF(F$11:F79,F79)=1,S78+1,S78)</f>
        <v>1</v>
      </c>
      <c r="T79">
        <f>IF(AND(COUNTIFS(H$11:H79,H79,F$11:F79,F79)=1,$F79='Summary of Staff by Role'!$C$11),T78+1,T78)</f>
        <v>0</v>
      </c>
      <c r="U79">
        <f>IF(AND(COUNTIF(D$11:D79,D79)=1,E79&lt;&gt;"HEI"),U78+1,U78)</f>
        <v>1</v>
      </c>
    </row>
    <row r="80" spans="2:21" ht="15.75" x14ac:dyDescent="0.25">
      <c r="B80" s="4"/>
      <c r="C80" s="193"/>
      <c r="D80" s="317"/>
      <c r="E80" s="318" t="str">
        <f>IFERROR(VLOOKUP($D80,'START - AWARD DETAILS'!$F$21:$G$40,2,0),"")</f>
        <v/>
      </c>
      <c r="F80" s="192"/>
      <c r="G80" s="192"/>
      <c r="H80" s="417"/>
      <c r="I80" s="206"/>
      <c r="J80" s="207"/>
      <c r="K80" s="421"/>
      <c r="L80" s="319">
        <f t="shared" si="1"/>
        <v>0</v>
      </c>
      <c r="M80" s="320"/>
      <c r="N80" s="4"/>
      <c r="P80">
        <f>IF(COUNTIF(D$11:D80,D80)=1,P79+1,P79)</f>
        <v>1</v>
      </c>
      <c r="Q80">
        <f>IF(COUNTIF(E$11:E80,E80)=1,Q79+1,Q79)</f>
        <v>2</v>
      </c>
      <c r="R80">
        <f>IF(COUNTIF(H$11:H80,H80)=1,R79+1,R79)</f>
        <v>0</v>
      </c>
      <c r="S80">
        <f>IF(COUNTIF(F$11:F80,F80)=1,S79+1,S79)</f>
        <v>1</v>
      </c>
      <c r="T80">
        <f>IF(AND(COUNTIFS(H$11:H80,H80,F$11:F80,F80)=1,$F80='Summary of Staff by Role'!$C$11),T79+1,T79)</f>
        <v>0</v>
      </c>
      <c r="U80">
        <f>IF(AND(COUNTIF(D$11:D80,D80)=1,E80&lt;&gt;"HEI"),U79+1,U79)</f>
        <v>1</v>
      </c>
    </row>
    <row r="81" spans="2:21" ht="15.75" x14ac:dyDescent="0.25">
      <c r="B81" s="4"/>
      <c r="C81" s="193"/>
      <c r="D81" s="317"/>
      <c r="E81" s="318" t="str">
        <f>IFERROR(VLOOKUP($D81,'START - AWARD DETAILS'!$F$21:$G$40,2,0),"")</f>
        <v/>
      </c>
      <c r="F81" s="192"/>
      <c r="G81" s="192"/>
      <c r="H81" s="417"/>
      <c r="I81" s="206"/>
      <c r="J81" s="207"/>
      <c r="K81" s="421"/>
      <c r="L81" s="319">
        <f t="shared" si="1"/>
        <v>0</v>
      </c>
      <c r="M81" s="320"/>
      <c r="N81" s="4"/>
      <c r="P81">
        <f>IF(COUNTIF(D$11:D81,D81)=1,P80+1,P80)</f>
        <v>1</v>
      </c>
      <c r="Q81">
        <f>IF(COUNTIF(E$11:E81,E81)=1,Q80+1,Q80)</f>
        <v>2</v>
      </c>
      <c r="R81">
        <f>IF(COUNTIF(H$11:H81,H81)=1,R80+1,R80)</f>
        <v>0</v>
      </c>
      <c r="S81">
        <f>IF(COUNTIF(F$11:F81,F81)=1,S80+1,S80)</f>
        <v>1</v>
      </c>
      <c r="T81">
        <f>IF(AND(COUNTIFS(H$11:H81,H81,F$11:F81,F81)=1,$F81='Summary of Staff by Role'!$C$11),T80+1,T80)</f>
        <v>0</v>
      </c>
      <c r="U81">
        <f>IF(AND(COUNTIF(D$11:D81,D81)=1,E81&lt;&gt;"HEI"),U80+1,U80)</f>
        <v>1</v>
      </c>
    </row>
    <row r="82" spans="2:21" ht="15.75" x14ac:dyDescent="0.25">
      <c r="B82" s="4"/>
      <c r="C82" s="193"/>
      <c r="D82" s="317"/>
      <c r="E82" s="318" t="str">
        <f>IFERROR(VLOOKUP($D82,'START - AWARD DETAILS'!$F$21:$G$40,2,0),"")</f>
        <v/>
      </c>
      <c r="F82" s="192"/>
      <c r="G82" s="192"/>
      <c r="H82" s="417"/>
      <c r="I82" s="206"/>
      <c r="J82" s="207"/>
      <c r="K82" s="421"/>
      <c r="L82" s="319">
        <f t="shared" ref="L82:L145" si="2">SUM(J82:K82)</f>
        <v>0</v>
      </c>
      <c r="M82" s="320"/>
      <c r="N82" s="4"/>
      <c r="P82">
        <f>IF(COUNTIF(D$11:D82,D82)=1,P81+1,P81)</f>
        <v>1</v>
      </c>
      <c r="Q82">
        <f>IF(COUNTIF(E$11:E82,E82)=1,Q81+1,Q81)</f>
        <v>2</v>
      </c>
      <c r="R82">
        <f>IF(COUNTIF(H$11:H82,H82)=1,R81+1,R81)</f>
        <v>0</v>
      </c>
      <c r="S82">
        <f>IF(COUNTIF(F$11:F82,F82)=1,S81+1,S81)</f>
        <v>1</v>
      </c>
      <c r="T82">
        <f>IF(AND(COUNTIFS(H$11:H82,H82,F$11:F82,F82)=1,$F82='Summary of Staff by Role'!$C$11),T81+1,T81)</f>
        <v>0</v>
      </c>
      <c r="U82">
        <f>IF(AND(COUNTIF(D$11:D82,D82)=1,E82&lt;&gt;"HEI"),U81+1,U81)</f>
        <v>1</v>
      </c>
    </row>
    <row r="83" spans="2:21" ht="15.75" x14ac:dyDescent="0.25">
      <c r="B83" s="4"/>
      <c r="C83" s="193"/>
      <c r="D83" s="317"/>
      <c r="E83" s="318" t="str">
        <f>IFERROR(VLOOKUP($D83,'START - AWARD DETAILS'!$F$21:$G$40,2,0),"")</f>
        <v/>
      </c>
      <c r="F83" s="192"/>
      <c r="G83" s="192"/>
      <c r="H83" s="417"/>
      <c r="I83" s="206"/>
      <c r="J83" s="207"/>
      <c r="K83" s="421"/>
      <c r="L83" s="319">
        <f t="shared" si="2"/>
        <v>0</v>
      </c>
      <c r="M83" s="320"/>
      <c r="N83" s="4"/>
      <c r="P83">
        <f>IF(COUNTIF(D$11:D83,D83)=1,P82+1,P82)</f>
        <v>1</v>
      </c>
      <c r="Q83">
        <f>IF(COUNTIF(E$11:E83,E83)=1,Q82+1,Q82)</f>
        <v>2</v>
      </c>
      <c r="R83">
        <f>IF(COUNTIF(H$11:H83,H83)=1,R82+1,R82)</f>
        <v>0</v>
      </c>
      <c r="S83">
        <f>IF(COUNTIF(F$11:F83,F83)=1,S82+1,S82)</f>
        <v>1</v>
      </c>
      <c r="T83">
        <f>IF(AND(COUNTIFS(H$11:H83,H83,F$11:F83,F83)=1,$F83='Summary of Staff by Role'!$C$11),T82+1,T82)</f>
        <v>0</v>
      </c>
      <c r="U83">
        <f>IF(AND(COUNTIF(D$11:D83,D83)=1,E83&lt;&gt;"HEI"),U82+1,U82)</f>
        <v>1</v>
      </c>
    </row>
    <row r="84" spans="2:21" ht="15.75" x14ac:dyDescent="0.25">
      <c r="B84" s="4"/>
      <c r="C84" s="193"/>
      <c r="D84" s="317"/>
      <c r="E84" s="318" t="str">
        <f>IFERROR(VLOOKUP($D84,'START - AWARD DETAILS'!$F$21:$G$40,2,0),"")</f>
        <v/>
      </c>
      <c r="F84" s="192"/>
      <c r="G84" s="192"/>
      <c r="H84" s="417"/>
      <c r="I84" s="206"/>
      <c r="J84" s="207"/>
      <c r="K84" s="421"/>
      <c r="L84" s="319">
        <f>SUM(J84:K84)</f>
        <v>0</v>
      </c>
      <c r="M84" s="320"/>
      <c r="N84" s="4"/>
      <c r="P84">
        <f>IF(COUNTIF(D$11:D84,D84)=1,P83+1,P83)</f>
        <v>1</v>
      </c>
      <c r="Q84">
        <f>IF(COUNTIF(E$11:E84,E84)=1,Q83+1,Q83)</f>
        <v>2</v>
      </c>
      <c r="R84">
        <f>IF(COUNTIF(H$11:H84,H84)=1,R83+1,R83)</f>
        <v>0</v>
      </c>
      <c r="S84">
        <f>IF(COUNTIF(F$11:F84,F84)=1,S83+1,S83)</f>
        <v>1</v>
      </c>
      <c r="T84">
        <f>IF(AND(COUNTIFS(H$11:H84,H84,F$11:F84,F84)=1,$F84='Summary of Staff by Role'!$C$11),T83+1,T83)</f>
        <v>0</v>
      </c>
      <c r="U84">
        <f>IF(AND(COUNTIF(D$11:D84,D84)=1,E84&lt;&gt;"HEI"),U83+1,U83)</f>
        <v>1</v>
      </c>
    </row>
    <row r="85" spans="2:21" ht="15.75" x14ac:dyDescent="0.25">
      <c r="B85" s="4"/>
      <c r="C85" s="193"/>
      <c r="D85" s="317"/>
      <c r="E85" s="318" t="str">
        <f>IFERROR(VLOOKUP($D85,'START - AWARD DETAILS'!$F$21:$G$40,2,0),"")</f>
        <v/>
      </c>
      <c r="F85" s="192"/>
      <c r="G85" s="192"/>
      <c r="H85" s="417"/>
      <c r="I85" s="192"/>
      <c r="J85" s="207"/>
      <c r="K85" s="421"/>
      <c r="L85" s="319">
        <f t="shared" si="2"/>
        <v>0</v>
      </c>
      <c r="M85" s="320"/>
      <c r="N85" s="4"/>
      <c r="P85">
        <f>IF(COUNTIF(D$11:D85,D85)=1,P84+1,P84)</f>
        <v>1</v>
      </c>
      <c r="Q85">
        <f>IF(COUNTIF(E$11:E85,E85)=1,Q84+1,Q84)</f>
        <v>2</v>
      </c>
      <c r="R85">
        <f>IF(COUNTIF(H$11:H85,H85)=1,R84+1,R84)</f>
        <v>0</v>
      </c>
      <c r="S85">
        <f>IF(COUNTIF(F$11:F85,F85)=1,S84+1,S84)</f>
        <v>1</v>
      </c>
      <c r="T85">
        <f>IF(AND(COUNTIFS(H$11:H85,H85,F$11:F85,F85)=1,$F85='Summary of Staff by Role'!$C$11),T84+1,T84)</f>
        <v>0</v>
      </c>
      <c r="U85">
        <f>IF(AND(COUNTIF(D$11:D85,D85)=1,E85&lt;&gt;"HEI"),U84+1,U84)</f>
        <v>1</v>
      </c>
    </row>
    <row r="86" spans="2:21" ht="15.75" x14ac:dyDescent="0.25">
      <c r="B86" s="4"/>
      <c r="C86" s="193"/>
      <c r="D86" s="317"/>
      <c r="E86" s="318" t="str">
        <f>IFERROR(VLOOKUP($D86,'START - AWARD DETAILS'!$F$21:$G$40,2,0),"")</f>
        <v/>
      </c>
      <c r="F86" s="192"/>
      <c r="G86" s="192"/>
      <c r="H86" s="417"/>
      <c r="I86" s="192"/>
      <c r="J86" s="207"/>
      <c r="K86" s="421"/>
      <c r="L86" s="319">
        <f t="shared" si="2"/>
        <v>0</v>
      </c>
      <c r="M86" s="320"/>
      <c r="N86" s="4"/>
      <c r="P86">
        <f>IF(COUNTIF(D$11:D86,D86)=1,P85+1,P85)</f>
        <v>1</v>
      </c>
      <c r="Q86">
        <f>IF(COUNTIF(E$11:E86,E86)=1,Q85+1,Q85)</f>
        <v>2</v>
      </c>
      <c r="R86">
        <f>IF(COUNTIF(H$11:H86,H86)=1,R85+1,R85)</f>
        <v>0</v>
      </c>
      <c r="S86">
        <f>IF(COUNTIF(F$11:F86,F86)=1,S85+1,S85)</f>
        <v>1</v>
      </c>
      <c r="T86">
        <f>IF(AND(COUNTIFS(H$11:H86,H86,F$11:F86,F86)=1,$F86='Summary of Staff by Role'!$C$11),T85+1,T85)</f>
        <v>0</v>
      </c>
      <c r="U86">
        <f>IF(AND(COUNTIF(D$11:D86,D86)=1,E86&lt;&gt;"HEI"),U85+1,U85)</f>
        <v>1</v>
      </c>
    </row>
    <row r="87" spans="2:21" ht="15.75" x14ac:dyDescent="0.25">
      <c r="B87" s="4"/>
      <c r="C87" s="193"/>
      <c r="D87" s="317"/>
      <c r="E87" s="318" t="str">
        <f>IFERROR(VLOOKUP($D87,'START - AWARD DETAILS'!$F$21:$G$40,2,0),"")</f>
        <v/>
      </c>
      <c r="F87" s="192"/>
      <c r="G87" s="192"/>
      <c r="H87" s="417"/>
      <c r="I87" s="192"/>
      <c r="J87" s="207"/>
      <c r="K87" s="421"/>
      <c r="L87" s="319">
        <f t="shared" si="2"/>
        <v>0</v>
      </c>
      <c r="M87" s="320"/>
      <c r="N87" s="4"/>
      <c r="P87">
        <f>IF(COUNTIF(D$11:D87,D87)=1,P86+1,P86)</f>
        <v>1</v>
      </c>
      <c r="Q87">
        <f>IF(COUNTIF(E$11:E87,E87)=1,Q86+1,Q86)</f>
        <v>2</v>
      </c>
      <c r="R87">
        <f>IF(COUNTIF(H$11:H87,H87)=1,R86+1,R86)</f>
        <v>0</v>
      </c>
      <c r="S87">
        <f>IF(COUNTIF(F$11:F87,F87)=1,S86+1,S86)</f>
        <v>1</v>
      </c>
      <c r="T87">
        <f>IF(AND(COUNTIFS(H$11:H87,H87,F$11:F87,F87)=1,$F87='Summary of Staff by Role'!$C$11),T86+1,T86)</f>
        <v>0</v>
      </c>
      <c r="U87">
        <f>IF(AND(COUNTIF(D$11:D87,D87)=1,E87&lt;&gt;"HEI"),U86+1,U86)</f>
        <v>1</v>
      </c>
    </row>
    <row r="88" spans="2:21" ht="15.75" x14ac:dyDescent="0.25">
      <c r="B88" s="4"/>
      <c r="C88" s="193"/>
      <c r="D88" s="317"/>
      <c r="E88" s="318" t="str">
        <f>IFERROR(VLOOKUP($D88,'START - AWARD DETAILS'!$F$21:$G$40,2,0),"")</f>
        <v/>
      </c>
      <c r="F88" s="192"/>
      <c r="G88" s="192"/>
      <c r="H88" s="417"/>
      <c r="I88" s="192"/>
      <c r="J88" s="207"/>
      <c r="K88" s="421"/>
      <c r="L88" s="319">
        <f t="shared" si="2"/>
        <v>0</v>
      </c>
      <c r="M88" s="320"/>
      <c r="N88" s="4"/>
      <c r="P88">
        <f>IF(COUNTIF(D$11:D88,D88)=1,P87+1,P87)</f>
        <v>1</v>
      </c>
      <c r="Q88">
        <f>IF(COUNTIF(E$11:E88,E88)=1,Q87+1,Q87)</f>
        <v>2</v>
      </c>
      <c r="R88">
        <f>IF(COUNTIF(H$11:H88,H88)=1,R87+1,R87)</f>
        <v>0</v>
      </c>
      <c r="S88">
        <f>IF(COUNTIF(F$11:F88,F88)=1,S87+1,S87)</f>
        <v>1</v>
      </c>
      <c r="T88">
        <f>IF(AND(COUNTIFS(H$11:H88,H88,F$11:F88,F88)=1,$F88='Summary of Staff by Role'!$C$11),T87+1,T87)</f>
        <v>0</v>
      </c>
      <c r="U88">
        <f>IF(AND(COUNTIF(D$11:D88,D88)=1,E88&lt;&gt;"HEI"),U87+1,U87)</f>
        <v>1</v>
      </c>
    </row>
    <row r="89" spans="2:21" x14ac:dyDescent="0.25">
      <c r="B89" s="4"/>
      <c r="C89" s="193"/>
      <c r="D89" s="317"/>
      <c r="E89" s="318" t="str">
        <f>IFERROR(VLOOKUP($D89,'START - AWARD DETAILS'!$F$21:$G$40,2,0),"")</f>
        <v/>
      </c>
      <c r="F89" s="192"/>
      <c r="G89" s="192"/>
      <c r="H89" s="417"/>
      <c r="I89" s="206"/>
      <c r="J89" s="207"/>
      <c r="K89" s="207"/>
      <c r="L89" s="319">
        <f t="shared" si="2"/>
        <v>0</v>
      </c>
      <c r="M89" s="320"/>
      <c r="N89" s="4"/>
      <c r="P89">
        <f>IF(COUNTIF(D$11:D89,D89)=1,P88+1,P88)</f>
        <v>1</v>
      </c>
      <c r="Q89">
        <f>IF(COUNTIF(E$11:E89,E89)=1,Q88+1,Q88)</f>
        <v>2</v>
      </c>
      <c r="R89">
        <f>IF(COUNTIF(H$11:H89,H89)=1,R88+1,R88)</f>
        <v>0</v>
      </c>
      <c r="S89">
        <f>IF(COUNTIF(F$11:F89,F89)=1,S88+1,S88)</f>
        <v>1</v>
      </c>
      <c r="T89">
        <f>IF(AND(COUNTIFS(H$11:H89,H89,F$11:F89,F89)=1,$F89='Summary of Staff by Role'!$C$11),T88+1,T88)</f>
        <v>0</v>
      </c>
      <c r="U89">
        <f>IF(AND(COUNTIF(D$11:D89,D89)=1,E89&lt;&gt;"HEI"),U88+1,U88)</f>
        <v>1</v>
      </c>
    </row>
    <row r="90" spans="2:21" ht="15.75" x14ac:dyDescent="0.25">
      <c r="B90" s="4"/>
      <c r="C90" s="193"/>
      <c r="D90" s="317"/>
      <c r="E90" s="318" t="str">
        <f>IFERROR(VLOOKUP($D90,'START - AWARD DETAILS'!$F$21:$G$40,2,0),"")</f>
        <v/>
      </c>
      <c r="F90" s="192"/>
      <c r="G90" s="192"/>
      <c r="H90" s="417"/>
      <c r="I90" s="192"/>
      <c r="J90" s="207"/>
      <c r="K90" s="421"/>
      <c r="L90" s="319">
        <f t="shared" si="2"/>
        <v>0</v>
      </c>
      <c r="M90" s="320"/>
      <c r="N90" s="4"/>
      <c r="P90">
        <f>IF(COUNTIF(D$11:D90,D90)=1,P89+1,P89)</f>
        <v>1</v>
      </c>
      <c r="Q90">
        <f>IF(COUNTIF(E$11:E90,E90)=1,Q89+1,Q89)</f>
        <v>2</v>
      </c>
      <c r="R90">
        <f>IF(COUNTIF(H$11:H90,H90)=1,R89+1,R89)</f>
        <v>0</v>
      </c>
      <c r="S90">
        <f>IF(COUNTIF(F$11:F90,F90)=1,S89+1,S89)</f>
        <v>1</v>
      </c>
      <c r="T90">
        <f>IF(AND(COUNTIFS(H$11:H90,H90,F$11:F90,F90)=1,$F90='Summary of Staff by Role'!$C$11),T89+1,T89)</f>
        <v>0</v>
      </c>
      <c r="U90">
        <f>IF(AND(COUNTIF(D$11:D90,D90)=1,E90&lt;&gt;"HEI"),U89+1,U89)</f>
        <v>1</v>
      </c>
    </row>
    <row r="91" spans="2:21" ht="15.75" x14ac:dyDescent="0.25">
      <c r="B91" s="4"/>
      <c r="C91" s="193"/>
      <c r="D91" s="317"/>
      <c r="E91" s="318" t="str">
        <f>IFERROR(VLOOKUP($D91,'START - AWARD DETAILS'!$F$21:$G$40,2,0),"")</f>
        <v/>
      </c>
      <c r="F91" s="192"/>
      <c r="G91" s="192"/>
      <c r="H91" s="417"/>
      <c r="I91" s="192"/>
      <c r="J91" s="207"/>
      <c r="K91" s="421"/>
      <c r="L91" s="319">
        <f>SUM(J91:K91)</f>
        <v>0</v>
      </c>
      <c r="M91" s="320"/>
      <c r="N91" s="4"/>
      <c r="P91">
        <f>IF(COUNTIF(D$11:D91,D91)=1,P90+1,P90)</f>
        <v>1</v>
      </c>
      <c r="Q91">
        <f>IF(COUNTIF(E$11:E91,E91)=1,Q90+1,Q90)</f>
        <v>2</v>
      </c>
      <c r="R91">
        <f>IF(COUNTIF(H$11:H91,H91)=1,R90+1,R90)</f>
        <v>0</v>
      </c>
      <c r="S91">
        <f>IF(COUNTIF(F$11:F91,F91)=1,S90+1,S90)</f>
        <v>1</v>
      </c>
      <c r="T91">
        <f>IF(AND(COUNTIFS(H$11:H91,H91,F$11:F91,F91)=1,$F91='Summary of Staff by Role'!$C$11),T90+1,T90)</f>
        <v>0</v>
      </c>
      <c r="U91">
        <f>IF(AND(COUNTIF(D$11:D91,D91)=1,E91&lt;&gt;"HEI"),U90+1,U90)</f>
        <v>1</v>
      </c>
    </row>
    <row r="92" spans="2:21" ht="15.75" x14ac:dyDescent="0.25">
      <c r="B92" s="4"/>
      <c r="C92" s="193"/>
      <c r="D92" s="317"/>
      <c r="E92" s="318" t="str">
        <f>IFERROR(VLOOKUP($D92,'START - AWARD DETAILS'!$F$21:$G$40,2,0),"")</f>
        <v/>
      </c>
      <c r="F92" s="192"/>
      <c r="G92" s="192"/>
      <c r="H92" s="417"/>
      <c r="I92" s="192"/>
      <c r="J92" s="207"/>
      <c r="K92" s="421"/>
      <c r="L92" s="319">
        <f>SUM(J92:K92)</f>
        <v>0</v>
      </c>
      <c r="M92" s="320"/>
      <c r="N92" s="4"/>
      <c r="P92">
        <f>IF(COUNTIF(D$11:D92,D92)=1,P91+1,P91)</f>
        <v>1</v>
      </c>
      <c r="Q92">
        <f>IF(COUNTIF(E$11:E92,E92)=1,Q91+1,Q91)</f>
        <v>2</v>
      </c>
      <c r="R92">
        <f>IF(COUNTIF(H$11:H92,H92)=1,R91+1,R91)</f>
        <v>0</v>
      </c>
      <c r="S92">
        <f>IF(COUNTIF(F$11:F92,F92)=1,S91+1,S91)</f>
        <v>1</v>
      </c>
      <c r="T92">
        <f>IF(AND(COUNTIFS(H$11:H92,H92,F$11:F92,F92)=1,$F92='Summary of Staff by Role'!$C$11),T91+1,T91)</f>
        <v>0</v>
      </c>
      <c r="U92">
        <f>IF(AND(COUNTIF(D$11:D92,D92)=1,E92&lt;&gt;"HEI"),U91+1,U91)</f>
        <v>1</v>
      </c>
    </row>
    <row r="93" spans="2:21" ht="15.75" x14ac:dyDescent="0.25">
      <c r="B93" s="4"/>
      <c r="C93" s="416"/>
      <c r="D93" s="317"/>
      <c r="E93" s="318" t="str">
        <f>IFERROR(VLOOKUP($D93,'START - AWARD DETAILS'!$F$21:$G$40,2,0),"")</f>
        <v/>
      </c>
      <c r="F93" s="192"/>
      <c r="G93" s="192"/>
      <c r="H93" s="417"/>
      <c r="I93" s="206"/>
      <c r="J93" s="207"/>
      <c r="K93" s="420"/>
      <c r="L93" s="319">
        <f t="shared" si="2"/>
        <v>0</v>
      </c>
      <c r="M93" s="320"/>
      <c r="N93" s="4"/>
      <c r="P93">
        <f>IF(COUNTIF(D$11:D93,D93)=1,P92+1,P92)</f>
        <v>1</v>
      </c>
      <c r="Q93">
        <f>IF(COUNTIF(E$11:E93,E93)=1,Q92+1,Q92)</f>
        <v>2</v>
      </c>
      <c r="R93">
        <f>IF(COUNTIF(H$11:H93,H93)=1,R92+1,R92)</f>
        <v>0</v>
      </c>
      <c r="S93">
        <f>IF(COUNTIF(F$11:F93,F93)=1,S92+1,S92)</f>
        <v>1</v>
      </c>
      <c r="T93">
        <f>IF(AND(COUNTIFS(H$11:H93,H93,F$11:F93,F93)=1,$F93='Summary of Staff by Role'!$C$11),T92+1,T92)</f>
        <v>0</v>
      </c>
      <c r="U93">
        <f>IF(AND(COUNTIF(D$11:D93,D93)=1,E93&lt;&gt;"HEI"),U92+1,U92)</f>
        <v>1</v>
      </c>
    </row>
    <row r="94" spans="2:21" ht="15.75" x14ac:dyDescent="0.25">
      <c r="B94" s="4"/>
      <c r="C94" s="417"/>
      <c r="D94" s="317"/>
      <c r="E94" s="318" t="str">
        <f>IFERROR(VLOOKUP($D94,'START - AWARD DETAILS'!$F$21:$G$40,2,0),"")</f>
        <v/>
      </c>
      <c r="F94" s="192"/>
      <c r="G94" s="192"/>
      <c r="H94" s="417"/>
      <c r="I94" s="206"/>
      <c r="J94" s="207"/>
      <c r="K94" s="421"/>
      <c r="L94" s="319">
        <f t="shared" si="2"/>
        <v>0</v>
      </c>
      <c r="M94" s="320"/>
      <c r="N94" s="4"/>
      <c r="P94">
        <f>IF(COUNTIF(D$11:D94,D94)=1,P93+1,P93)</f>
        <v>1</v>
      </c>
      <c r="Q94">
        <f>IF(COUNTIF(E$11:E94,E94)=1,Q93+1,Q93)</f>
        <v>2</v>
      </c>
      <c r="R94">
        <f>IF(COUNTIF(H$11:H94,H94)=1,R93+1,R93)</f>
        <v>0</v>
      </c>
      <c r="S94">
        <f>IF(COUNTIF(F$11:F94,F94)=1,S93+1,S93)</f>
        <v>1</v>
      </c>
      <c r="T94">
        <f>IF(AND(COUNTIFS(H$11:H94,H94,F$11:F94,F94)=1,$F94='Summary of Staff by Role'!$C$11),T93+1,T93)</f>
        <v>0</v>
      </c>
      <c r="U94">
        <f>IF(AND(COUNTIF(D$11:D94,D94)=1,E94&lt;&gt;"HEI"),U93+1,U93)</f>
        <v>1</v>
      </c>
    </row>
    <row r="95" spans="2:21" ht="15.75" x14ac:dyDescent="0.25">
      <c r="B95" s="4"/>
      <c r="C95" s="417"/>
      <c r="D95" s="317"/>
      <c r="E95" s="318" t="str">
        <f>IFERROR(VLOOKUP($D95,'START - AWARD DETAILS'!$F$21:$G$40,2,0),"")</f>
        <v/>
      </c>
      <c r="F95" s="192"/>
      <c r="G95" s="192"/>
      <c r="H95" s="417"/>
      <c r="I95" s="206"/>
      <c r="J95" s="207"/>
      <c r="K95" s="421"/>
      <c r="L95" s="319">
        <f t="shared" si="2"/>
        <v>0</v>
      </c>
      <c r="M95" s="320"/>
      <c r="N95" s="4"/>
      <c r="P95">
        <f>IF(COUNTIF(D$11:D95,D95)=1,P94+1,P94)</f>
        <v>1</v>
      </c>
      <c r="Q95">
        <f>IF(COUNTIF(E$11:E95,E95)=1,Q94+1,Q94)</f>
        <v>2</v>
      </c>
      <c r="R95">
        <f>IF(COUNTIF(H$11:H95,H95)=1,R94+1,R94)</f>
        <v>0</v>
      </c>
      <c r="S95">
        <f>IF(COUNTIF(F$11:F95,F95)=1,S94+1,S94)</f>
        <v>1</v>
      </c>
      <c r="T95">
        <f>IF(AND(COUNTIFS(H$11:H95,H95,F$11:F95,F95)=1,$F95='Summary of Staff by Role'!$C$11),T94+1,T94)</f>
        <v>0</v>
      </c>
      <c r="U95">
        <f>IF(AND(COUNTIF(D$11:D95,D95)=1,E95&lt;&gt;"HEI"),U94+1,U94)</f>
        <v>1</v>
      </c>
    </row>
    <row r="96" spans="2:21" ht="15.75" x14ac:dyDescent="0.25">
      <c r="B96" s="4"/>
      <c r="C96" s="417"/>
      <c r="D96" s="317"/>
      <c r="E96" s="318" t="str">
        <f>IFERROR(VLOOKUP($D96,'START - AWARD DETAILS'!$F$21:$G$40,2,0),"")</f>
        <v/>
      </c>
      <c r="F96" s="192"/>
      <c r="G96" s="192"/>
      <c r="H96" s="417"/>
      <c r="I96" s="206"/>
      <c r="J96" s="207"/>
      <c r="K96" s="421"/>
      <c r="L96" s="319">
        <f t="shared" si="2"/>
        <v>0</v>
      </c>
      <c r="M96" s="320"/>
      <c r="N96" s="4"/>
      <c r="P96">
        <f>IF(COUNTIF(D$11:D96,D96)=1,P95+1,P95)</f>
        <v>1</v>
      </c>
      <c r="Q96">
        <f>IF(COUNTIF(E$11:E96,E96)=1,Q95+1,Q95)</f>
        <v>2</v>
      </c>
      <c r="R96">
        <f>IF(COUNTIF(H$11:H96,H96)=1,R95+1,R95)</f>
        <v>0</v>
      </c>
      <c r="S96">
        <f>IF(COUNTIF(F$11:F96,F96)=1,S95+1,S95)</f>
        <v>1</v>
      </c>
      <c r="T96">
        <f>IF(AND(COUNTIFS(H$11:H96,H96,F$11:F96,F96)=1,$F96='Summary of Staff by Role'!$C$11),T95+1,T95)</f>
        <v>0</v>
      </c>
      <c r="U96">
        <f>IF(AND(COUNTIF(D$11:D96,D96)=1,E96&lt;&gt;"HEI"),U95+1,U95)</f>
        <v>1</v>
      </c>
    </row>
    <row r="97" spans="2:21" ht="15.75" x14ac:dyDescent="0.25">
      <c r="B97" s="4"/>
      <c r="C97" s="417"/>
      <c r="D97" s="317"/>
      <c r="E97" s="318" t="str">
        <f>IFERROR(VLOOKUP($D97,'START - AWARD DETAILS'!$F$21:$G$40,2,0),"")</f>
        <v/>
      </c>
      <c r="F97" s="192"/>
      <c r="G97" s="192"/>
      <c r="H97" s="417"/>
      <c r="I97" s="206"/>
      <c r="J97" s="207"/>
      <c r="K97" s="421"/>
      <c r="L97" s="319">
        <f t="shared" si="2"/>
        <v>0</v>
      </c>
      <c r="M97" s="320"/>
      <c r="N97" s="4"/>
      <c r="P97">
        <f>IF(COUNTIF(D$11:D97,D97)=1,P96+1,P96)</f>
        <v>1</v>
      </c>
      <c r="Q97">
        <f>IF(COUNTIF(E$11:E97,E97)=1,Q96+1,Q96)</f>
        <v>2</v>
      </c>
      <c r="R97">
        <f>IF(COUNTIF(H$11:H97,H97)=1,R96+1,R96)</f>
        <v>0</v>
      </c>
      <c r="S97">
        <f>IF(COUNTIF(F$11:F97,F97)=1,S96+1,S96)</f>
        <v>1</v>
      </c>
      <c r="T97">
        <f>IF(AND(COUNTIFS(H$11:H97,H97,F$11:F97,F97)=1,$F97='Summary of Staff by Role'!$C$11),T96+1,T96)</f>
        <v>0</v>
      </c>
      <c r="U97">
        <f>IF(AND(COUNTIF(D$11:D97,D97)=1,E97&lt;&gt;"HEI"),U96+1,U96)</f>
        <v>1</v>
      </c>
    </row>
    <row r="98" spans="2:21" ht="15.75" x14ac:dyDescent="0.25">
      <c r="B98" s="4"/>
      <c r="C98" s="418"/>
      <c r="D98" s="317"/>
      <c r="E98" s="318" t="str">
        <f>IFERROR(VLOOKUP($D98,'START - AWARD DETAILS'!$F$21:$G$40,2,0),"")</f>
        <v/>
      </c>
      <c r="F98" s="192"/>
      <c r="G98" s="192"/>
      <c r="H98" s="417"/>
      <c r="I98" s="206"/>
      <c r="J98" s="207"/>
      <c r="K98" s="421"/>
      <c r="L98" s="319">
        <f t="shared" si="2"/>
        <v>0</v>
      </c>
      <c r="M98" s="320"/>
      <c r="N98" s="4"/>
      <c r="P98">
        <f>IF(COUNTIF(D$11:D98,D98)=1,P97+1,P97)</f>
        <v>1</v>
      </c>
      <c r="Q98">
        <f>IF(COUNTIF(E$11:E98,E98)=1,Q97+1,Q97)</f>
        <v>2</v>
      </c>
      <c r="R98">
        <f>IF(COUNTIF(H$11:H98,H98)=1,R97+1,R97)</f>
        <v>0</v>
      </c>
      <c r="S98">
        <f>IF(COUNTIF(F$11:F98,F98)=1,S97+1,S97)</f>
        <v>1</v>
      </c>
      <c r="T98">
        <f>IF(AND(COUNTIFS(H$11:H98,H98,F$11:F98,F98)=1,$F98='Summary of Staff by Role'!$C$11),T97+1,T97)</f>
        <v>0</v>
      </c>
      <c r="U98">
        <f>IF(AND(COUNTIF(D$11:D98,D98)=1,E98&lt;&gt;"HEI"),U97+1,U97)</f>
        <v>1</v>
      </c>
    </row>
    <row r="99" spans="2:21" ht="15.75" x14ac:dyDescent="0.25">
      <c r="B99" s="4"/>
      <c r="C99" s="417"/>
      <c r="D99" s="317"/>
      <c r="E99" s="318" t="str">
        <f>IFERROR(VLOOKUP($D99,'START - AWARD DETAILS'!$F$21:$G$40,2,0),"")</f>
        <v/>
      </c>
      <c r="F99" s="192"/>
      <c r="G99" s="192"/>
      <c r="H99" s="417"/>
      <c r="I99" s="206"/>
      <c r="J99" s="207"/>
      <c r="K99" s="421"/>
      <c r="L99" s="319">
        <f t="shared" si="2"/>
        <v>0</v>
      </c>
      <c r="M99" s="320"/>
      <c r="N99" s="4"/>
      <c r="P99">
        <f>IF(COUNTIF(D$11:D99,D99)=1,P98+1,P98)</f>
        <v>1</v>
      </c>
      <c r="Q99">
        <f>IF(COUNTIF(E$11:E99,E99)=1,Q98+1,Q98)</f>
        <v>2</v>
      </c>
      <c r="R99">
        <f>IF(COUNTIF(H$11:H99,H99)=1,R98+1,R98)</f>
        <v>0</v>
      </c>
      <c r="S99">
        <f>IF(COUNTIF(F$11:F99,F99)=1,S98+1,S98)</f>
        <v>1</v>
      </c>
      <c r="T99">
        <f>IF(AND(COUNTIFS(H$11:H99,H99,F$11:F99,F99)=1,$F99='Summary of Staff by Role'!$C$11),T98+1,T98)</f>
        <v>0</v>
      </c>
      <c r="U99">
        <f>IF(AND(COUNTIF(D$11:D99,D99)=1,E99&lt;&gt;"HEI"),U98+1,U98)</f>
        <v>1</v>
      </c>
    </row>
    <row r="100" spans="2:21" ht="15.75" x14ac:dyDescent="0.25">
      <c r="B100" s="4"/>
      <c r="C100" s="417"/>
      <c r="D100" s="317"/>
      <c r="E100" s="318" t="str">
        <f>IFERROR(VLOOKUP($D100,'START - AWARD DETAILS'!$F$21:$G$40,2,0),"")</f>
        <v/>
      </c>
      <c r="F100" s="192"/>
      <c r="G100" s="192"/>
      <c r="H100" s="417"/>
      <c r="I100" s="206"/>
      <c r="J100" s="207"/>
      <c r="K100" s="421"/>
      <c r="L100" s="319">
        <f t="shared" si="2"/>
        <v>0</v>
      </c>
      <c r="M100" s="320"/>
      <c r="N100" s="4"/>
      <c r="P100">
        <f>IF(COUNTIF(D$11:D100,D100)=1,P99+1,P99)</f>
        <v>1</v>
      </c>
      <c r="Q100">
        <f>IF(COUNTIF(E$11:E100,E100)=1,Q99+1,Q99)</f>
        <v>2</v>
      </c>
      <c r="R100">
        <f>IF(COUNTIF(H$11:H100,H100)=1,R99+1,R99)</f>
        <v>0</v>
      </c>
      <c r="S100">
        <f>IF(COUNTIF(F$11:F100,F100)=1,S99+1,S99)</f>
        <v>1</v>
      </c>
      <c r="T100">
        <f>IF(AND(COUNTIFS(H$11:H100,H100,F$11:F100,F100)=1,$F100='Summary of Staff by Role'!$C$11),T99+1,T99)</f>
        <v>0</v>
      </c>
      <c r="U100">
        <f>IF(AND(COUNTIF(D$11:D100,D100)=1,E100&lt;&gt;"HEI"),U99+1,U99)</f>
        <v>1</v>
      </c>
    </row>
    <row r="101" spans="2:21" ht="15.75" x14ac:dyDescent="0.25">
      <c r="B101" s="4"/>
      <c r="C101" s="419"/>
      <c r="D101" s="317"/>
      <c r="E101" s="318" t="str">
        <f>IFERROR(VLOOKUP($D101,'START - AWARD DETAILS'!$F$21:$G$40,2,0),"")</f>
        <v/>
      </c>
      <c r="F101" s="192"/>
      <c r="G101" s="192"/>
      <c r="H101" s="417"/>
      <c r="I101" s="206"/>
      <c r="J101" s="207"/>
      <c r="K101" s="421"/>
      <c r="L101" s="319">
        <f t="shared" si="2"/>
        <v>0</v>
      </c>
      <c r="M101" s="320"/>
      <c r="N101" s="4"/>
      <c r="P101">
        <f>IF(COUNTIF(D$11:D101,D101)=1,P100+1,P100)</f>
        <v>1</v>
      </c>
      <c r="Q101">
        <f>IF(COUNTIF(E$11:E101,E101)=1,Q100+1,Q100)</f>
        <v>2</v>
      </c>
      <c r="R101">
        <f>IF(COUNTIF(H$11:H101,H101)=1,R100+1,R100)</f>
        <v>0</v>
      </c>
      <c r="S101">
        <f>IF(COUNTIF(F$11:F101,F101)=1,S100+1,S100)</f>
        <v>1</v>
      </c>
      <c r="T101">
        <f>IF(AND(COUNTIFS(H$11:H101,H101,F$11:F101,F101)=1,$F101='Summary of Staff by Role'!$C$11),T100+1,T100)</f>
        <v>0</v>
      </c>
      <c r="U101">
        <f>IF(AND(COUNTIF(D$11:D101,D101)=1,E101&lt;&gt;"HEI"),U100+1,U100)</f>
        <v>1</v>
      </c>
    </row>
    <row r="102" spans="2:21" ht="15.75" x14ac:dyDescent="0.25">
      <c r="B102" s="4"/>
      <c r="C102" s="417"/>
      <c r="D102" s="317"/>
      <c r="E102" s="318" t="str">
        <f>IFERROR(VLOOKUP($D102,'START - AWARD DETAILS'!$F$21:$G$40,2,0),"")</f>
        <v/>
      </c>
      <c r="F102" s="192"/>
      <c r="G102" s="192"/>
      <c r="H102" s="417"/>
      <c r="I102" s="206"/>
      <c r="J102" s="207"/>
      <c r="K102" s="421"/>
      <c r="L102" s="319">
        <f t="shared" si="2"/>
        <v>0</v>
      </c>
      <c r="M102" s="320"/>
      <c r="N102" s="4"/>
      <c r="P102">
        <f>IF(COUNTIF(D$11:D102,D102)=1,P101+1,P101)</f>
        <v>1</v>
      </c>
      <c r="Q102">
        <f>IF(COUNTIF(E$11:E102,E102)=1,Q101+1,Q101)</f>
        <v>2</v>
      </c>
      <c r="R102">
        <f>IF(COUNTIF(H$11:H102,H102)=1,R101+1,R101)</f>
        <v>0</v>
      </c>
      <c r="S102">
        <f>IF(COUNTIF(F$11:F102,F102)=1,S101+1,S101)</f>
        <v>1</v>
      </c>
      <c r="T102">
        <f>IF(AND(COUNTIFS(H$11:H102,H102,F$11:F102,F102)=1,$F102='Summary of Staff by Role'!$C$11),T101+1,T101)</f>
        <v>0</v>
      </c>
      <c r="U102">
        <f>IF(AND(COUNTIF(D$11:D102,D102)=1,E102&lt;&gt;"HEI"),U101+1,U101)</f>
        <v>1</v>
      </c>
    </row>
    <row r="103" spans="2:21" ht="15.75" x14ac:dyDescent="0.25">
      <c r="B103" s="4"/>
      <c r="C103" s="417"/>
      <c r="D103" s="317"/>
      <c r="E103" s="318" t="str">
        <f>IFERROR(VLOOKUP($D103,'START - AWARD DETAILS'!$F$21:$G$40,2,0),"")</f>
        <v/>
      </c>
      <c r="F103" s="192"/>
      <c r="G103" s="192"/>
      <c r="H103" s="417"/>
      <c r="I103" s="206"/>
      <c r="J103" s="207"/>
      <c r="K103" s="421"/>
      <c r="L103" s="319">
        <f t="shared" si="2"/>
        <v>0</v>
      </c>
      <c r="M103" s="320"/>
      <c r="N103" s="4"/>
      <c r="P103">
        <f>IF(COUNTIF(D$11:D103,D103)=1,P102+1,P102)</f>
        <v>1</v>
      </c>
      <c r="Q103">
        <f>IF(COUNTIF(E$11:E103,E103)=1,Q102+1,Q102)</f>
        <v>2</v>
      </c>
      <c r="R103">
        <f>IF(COUNTIF(H$11:H103,H103)=1,R102+1,R102)</f>
        <v>0</v>
      </c>
      <c r="S103">
        <f>IF(COUNTIF(F$11:F103,F103)=1,S102+1,S102)</f>
        <v>1</v>
      </c>
      <c r="T103">
        <f>IF(AND(COUNTIFS(H$11:H103,H103,F$11:F103,F103)=1,$F103='Summary of Staff by Role'!$C$11),T102+1,T102)</f>
        <v>0</v>
      </c>
      <c r="U103">
        <f>IF(AND(COUNTIF(D$11:D103,D103)=1,E103&lt;&gt;"HEI"),U102+1,U102)</f>
        <v>1</v>
      </c>
    </row>
    <row r="104" spans="2:21" ht="15.75" x14ac:dyDescent="0.25">
      <c r="B104" s="4"/>
      <c r="C104" s="417"/>
      <c r="D104" s="317"/>
      <c r="E104" s="318" t="str">
        <f>IFERROR(VLOOKUP($D104,'START - AWARD DETAILS'!$F$21:$G$40,2,0),"")</f>
        <v/>
      </c>
      <c r="F104" s="192"/>
      <c r="G104" s="192"/>
      <c r="H104" s="417"/>
      <c r="I104" s="206"/>
      <c r="J104" s="207"/>
      <c r="K104" s="421"/>
      <c r="L104" s="319">
        <f t="shared" si="2"/>
        <v>0</v>
      </c>
      <c r="M104" s="320"/>
      <c r="N104" s="4"/>
      <c r="P104">
        <f>IF(COUNTIF(D$11:D104,D104)=1,P103+1,P103)</f>
        <v>1</v>
      </c>
      <c r="Q104">
        <f>IF(COUNTIF(E$11:E104,E104)=1,Q103+1,Q103)</f>
        <v>2</v>
      </c>
      <c r="R104">
        <f>IF(COUNTIF(H$11:H104,H104)=1,R103+1,R103)</f>
        <v>0</v>
      </c>
      <c r="S104">
        <f>IF(COUNTIF(F$11:F104,F104)=1,S103+1,S103)</f>
        <v>1</v>
      </c>
      <c r="T104">
        <f>IF(AND(COUNTIFS(H$11:H104,H104,F$11:F104,F104)=1,$F104='Summary of Staff by Role'!$C$11),T103+1,T103)</f>
        <v>0</v>
      </c>
      <c r="U104">
        <f>IF(AND(COUNTIF(D$11:D104,D104)=1,E104&lt;&gt;"HEI"),U103+1,U103)</f>
        <v>1</v>
      </c>
    </row>
    <row r="105" spans="2:21" ht="15.75" x14ac:dyDescent="0.25">
      <c r="B105" s="4"/>
      <c r="C105" s="417"/>
      <c r="D105" s="317"/>
      <c r="E105" s="318" t="str">
        <f>IFERROR(VLOOKUP($D105,'START - AWARD DETAILS'!$F$21:$G$40,2,0),"")</f>
        <v/>
      </c>
      <c r="F105" s="192"/>
      <c r="G105" s="192"/>
      <c r="H105" s="417"/>
      <c r="I105" s="206"/>
      <c r="J105" s="207"/>
      <c r="K105" s="421"/>
      <c r="L105" s="319">
        <f t="shared" si="2"/>
        <v>0</v>
      </c>
      <c r="M105" s="320"/>
      <c r="N105" s="4"/>
      <c r="P105">
        <f>IF(COUNTIF(D$11:D105,D105)=1,P104+1,P104)</f>
        <v>1</v>
      </c>
      <c r="Q105">
        <f>IF(COUNTIF(E$11:E105,E105)=1,Q104+1,Q104)</f>
        <v>2</v>
      </c>
      <c r="R105">
        <f>IF(COUNTIF(H$11:H105,H105)=1,R104+1,R104)</f>
        <v>0</v>
      </c>
      <c r="S105">
        <f>IF(COUNTIF(F$11:F105,F105)=1,S104+1,S104)</f>
        <v>1</v>
      </c>
      <c r="T105">
        <f>IF(AND(COUNTIFS(H$11:H105,H105,F$11:F105,F105)=1,$F105='Summary of Staff by Role'!$C$11),T104+1,T104)</f>
        <v>0</v>
      </c>
      <c r="U105">
        <f>IF(AND(COUNTIF(D$11:D105,D105)=1,E105&lt;&gt;"HEI"),U104+1,U104)</f>
        <v>1</v>
      </c>
    </row>
    <row r="106" spans="2:21" ht="15.75" x14ac:dyDescent="0.25">
      <c r="B106" s="4"/>
      <c r="C106" s="417"/>
      <c r="D106" s="317"/>
      <c r="E106" s="318" t="str">
        <f>IFERROR(VLOOKUP($D106,'START - AWARD DETAILS'!$F$21:$G$40,2,0),"")</f>
        <v/>
      </c>
      <c r="F106" s="192"/>
      <c r="G106" s="192"/>
      <c r="H106" s="417"/>
      <c r="I106" s="206"/>
      <c r="J106" s="207"/>
      <c r="K106" s="421"/>
      <c r="L106" s="319">
        <f t="shared" si="2"/>
        <v>0</v>
      </c>
      <c r="M106" s="320"/>
      <c r="N106" s="4"/>
      <c r="P106">
        <f>IF(COUNTIF(D$11:D106,D106)=1,P105+1,P105)</f>
        <v>1</v>
      </c>
      <c r="Q106">
        <f>IF(COUNTIF(E$11:E106,E106)=1,Q105+1,Q105)</f>
        <v>2</v>
      </c>
      <c r="R106">
        <f>IF(COUNTIF(H$11:H106,H106)=1,R105+1,R105)</f>
        <v>0</v>
      </c>
      <c r="S106">
        <f>IF(COUNTIF(F$11:F106,F106)=1,S105+1,S105)</f>
        <v>1</v>
      </c>
      <c r="T106">
        <f>IF(AND(COUNTIFS(H$11:H106,H106,F$11:F106,F106)=1,$F106='Summary of Staff by Role'!$C$11),T105+1,T105)</f>
        <v>0</v>
      </c>
      <c r="U106">
        <f>IF(AND(COUNTIF(D$11:D106,D106)=1,E106&lt;&gt;"HEI"),U105+1,U105)</f>
        <v>1</v>
      </c>
    </row>
    <row r="107" spans="2:21" ht="15.75" x14ac:dyDescent="0.25">
      <c r="B107" s="4"/>
      <c r="C107" s="193"/>
      <c r="D107" s="317"/>
      <c r="E107" s="318" t="str">
        <f>IFERROR(VLOOKUP($D107,'START - AWARD DETAILS'!$F$21:$G$40,2,0),"")</f>
        <v/>
      </c>
      <c r="F107" s="192"/>
      <c r="G107" s="192"/>
      <c r="H107" s="417"/>
      <c r="I107" s="206"/>
      <c r="J107" s="207"/>
      <c r="K107" s="421"/>
      <c r="L107" s="319">
        <f t="shared" si="2"/>
        <v>0</v>
      </c>
      <c r="M107" s="320"/>
      <c r="N107" s="4"/>
      <c r="P107">
        <f>IF(COUNTIF(D$11:D107,D107)=1,P106+1,P106)</f>
        <v>1</v>
      </c>
      <c r="Q107">
        <f>IF(COUNTIF(E$11:E107,E107)=1,Q106+1,Q106)</f>
        <v>2</v>
      </c>
      <c r="R107">
        <f>IF(COUNTIF(H$11:H107,H107)=1,R106+1,R106)</f>
        <v>0</v>
      </c>
      <c r="S107">
        <f>IF(COUNTIF(F$11:F107,F107)=1,S106+1,S106)</f>
        <v>1</v>
      </c>
      <c r="T107">
        <f>IF(AND(COUNTIFS(H$11:H107,H107,F$11:F107,F107)=1,$F107='Summary of Staff by Role'!$C$11),T106+1,T106)</f>
        <v>0</v>
      </c>
      <c r="U107">
        <f>IF(AND(COUNTIF(D$11:D107,D107)=1,E107&lt;&gt;"HEI"),U106+1,U106)</f>
        <v>1</v>
      </c>
    </row>
    <row r="108" spans="2:21" ht="15.75" x14ac:dyDescent="0.25">
      <c r="B108" s="4"/>
      <c r="C108" s="193"/>
      <c r="D108" s="317"/>
      <c r="E108" s="318" t="str">
        <f>IFERROR(VLOOKUP($D108,'START - AWARD DETAILS'!$F$21:$G$40,2,0),"")</f>
        <v/>
      </c>
      <c r="F108" s="192"/>
      <c r="G108" s="192"/>
      <c r="H108" s="417"/>
      <c r="I108" s="206"/>
      <c r="J108" s="207"/>
      <c r="K108" s="421"/>
      <c r="L108" s="319">
        <f t="shared" si="2"/>
        <v>0</v>
      </c>
      <c r="M108" s="320"/>
      <c r="N108" s="4"/>
      <c r="P108">
        <f>IF(COUNTIF(D$11:D108,D108)=1,P107+1,P107)</f>
        <v>1</v>
      </c>
      <c r="Q108">
        <f>IF(COUNTIF(E$11:E108,E108)=1,Q107+1,Q107)</f>
        <v>2</v>
      </c>
      <c r="R108">
        <f>IF(COUNTIF(H$11:H108,H108)=1,R107+1,R107)</f>
        <v>0</v>
      </c>
      <c r="S108">
        <f>IF(COUNTIF(F$11:F108,F108)=1,S107+1,S107)</f>
        <v>1</v>
      </c>
      <c r="T108">
        <f>IF(AND(COUNTIFS(H$11:H108,H108,F$11:F108,F108)=1,$F108='Summary of Staff by Role'!$C$11),T107+1,T107)</f>
        <v>0</v>
      </c>
      <c r="U108">
        <f>IF(AND(COUNTIF(D$11:D108,D108)=1,E108&lt;&gt;"HEI"),U107+1,U107)</f>
        <v>1</v>
      </c>
    </row>
    <row r="109" spans="2:21" ht="15.75" x14ac:dyDescent="0.25">
      <c r="B109" s="4"/>
      <c r="C109" s="193"/>
      <c r="D109" s="317"/>
      <c r="E109" s="318" t="str">
        <f>IFERROR(VLOOKUP($D109,'START - AWARD DETAILS'!$F$21:$G$40,2,0),"")</f>
        <v/>
      </c>
      <c r="F109" s="192"/>
      <c r="G109" s="192"/>
      <c r="H109" s="417"/>
      <c r="I109" s="206"/>
      <c r="J109" s="207"/>
      <c r="K109" s="421"/>
      <c r="L109" s="319">
        <f t="shared" si="2"/>
        <v>0</v>
      </c>
      <c r="M109" s="320"/>
      <c r="N109" s="4"/>
      <c r="P109">
        <f>IF(COUNTIF(D$11:D109,D109)=1,P108+1,P108)</f>
        <v>1</v>
      </c>
      <c r="Q109">
        <f>IF(COUNTIF(E$11:E109,E109)=1,Q108+1,Q108)</f>
        <v>2</v>
      </c>
      <c r="R109">
        <f>IF(COUNTIF(H$11:H109,H109)=1,R108+1,R108)</f>
        <v>0</v>
      </c>
      <c r="S109">
        <f>IF(COUNTIF(F$11:F109,F109)=1,S108+1,S108)</f>
        <v>1</v>
      </c>
      <c r="T109">
        <f>IF(AND(COUNTIFS(H$11:H109,H109,F$11:F109,F109)=1,$F109='Summary of Staff by Role'!$C$11),T108+1,T108)</f>
        <v>0</v>
      </c>
      <c r="U109">
        <f>IF(AND(COUNTIF(D$11:D109,D109)=1,E109&lt;&gt;"HEI"),U108+1,U108)</f>
        <v>1</v>
      </c>
    </row>
    <row r="110" spans="2:21" ht="15.75" x14ac:dyDescent="0.25">
      <c r="B110" s="4"/>
      <c r="C110" s="193"/>
      <c r="D110" s="317"/>
      <c r="E110" s="318" t="str">
        <f>IFERROR(VLOOKUP($D110,'START - AWARD DETAILS'!$F$21:$G$40,2,0),"")</f>
        <v/>
      </c>
      <c r="F110" s="192"/>
      <c r="G110" s="192"/>
      <c r="H110" s="417"/>
      <c r="I110" s="206"/>
      <c r="J110" s="207"/>
      <c r="K110" s="421"/>
      <c r="L110" s="319">
        <f t="shared" si="2"/>
        <v>0</v>
      </c>
      <c r="M110" s="320"/>
      <c r="N110" s="4"/>
      <c r="P110">
        <f>IF(COUNTIF(D$11:D110,D110)=1,P109+1,P109)</f>
        <v>1</v>
      </c>
      <c r="Q110">
        <f>IF(COUNTIF(E$11:E110,E110)=1,Q109+1,Q109)</f>
        <v>2</v>
      </c>
      <c r="R110">
        <f>IF(COUNTIF(H$11:H110,H110)=1,R109+1,R109)</f>
        <v>0</v>
      </c>
      <c r="S110">
        <f>IF(COUNTIF(F$11:F110,F110)=1,S109+1,S109)</f>
        <v>1</v>
      </c>
      <c r="T110">
        <f>IF(AND(COUNTIFS(H$11:H110,H110,F$11:F110,F110)=1,$F110='Summary of Staff by Role'!$C$11),T109+1,T109)</f>
        <v>0</v>
      </c>
      <c r="U110">
        <f>IF(AND(COUNTIF(D$11:D110,D110)=1,E110&lt;&gt;"HEI"),U109+1,U109)</f>
        <v>1</v>
      </c>
    </row>
    <row r="111" spans="2:21" ht="15.75" x14ac:dyDescent="0.25">
      <c r="B111" s="4"/>
      <c r="C111" s="193"/>
      <c r="D111" s="317"/>
      <c r="E111" s="318" t="str">
        <f>IFERROR(VLOOKUP($D111,'START - AWARD DETAILS'!$F$21:$G$40,2,0),"")</f>
        <v/>
      </c>
      <c r="F111" s="192"/>
      <c r="G111" s="192"/>
      <c r="H111" s="417"/>
      <c r="I111" s="206"/>
      <c r="J111" s="207"/>
      <c r="K111" s="421"/>
      <c r="L111" s="319">
        <f t="shared" si="2"/>
        <v>0</v>
      </c>
      <c r="M111" s="320"/>
      <c r="N111" s="4"/>
      <c r="P111">
        <f>IF(COUNTIF(D$11:D111,D111)=1,P110+1,P110)</f>
        <v>1</v>
      </c>
      <c r="Q111">
        <f>IF(COUNTIF(E$11:E111,E111)=1,Q110+1,Q110)</f>
        <v>2</v>
      </c>
      <c r="R111">
        <f>IF(COUNTIF(H$11:H111,H111)=1,R110+1,R110)</f>
        <v>0</v>
      </c>
      <c r="S111">
        <f>IF(COUNTIF(F$11:F111,F111)=1,S110+1,S110)</f>
        <v>1</v>
      </c>
      <c r="T111">
        <f>IF(AND(COUNTIFS(H$11:H111,H111,F$11:F111,F111)=1,$F111='Summary of Staff by Role'!$C$11),T110+1,T110)</f>
        <v>0</v>
      </c>
      <c r="U111">
        <f>IF(AND(COUNTIF(D$11:D111,D111)=1,E111&lt;&gt;"HEI"),U110+1,U110)</f>
        <v>1</v>
      </c>
    </row>
    <row r="112" spans="2:21" ht="15.75" x14ac:dyDescent="0.25">
      <c r="B112" s="4"/>
      <c r="C112" s="193"/>
      <c r="D112" s="317"/>
      <c r="E112" s="318" t="str">
        <f>IFERROR(VLOOKUP($D112,'START - AWARD DETAILS'!$F$21:$G$40,2,0),"")</f>
        <v/>
      </c>
      <c r="F112" s="192"/>
      <c r="G112" s="192"/>
      <c r="H112" s="417"/>
      <c r="I112" s="192"/>
      <c r="J112" s="207"/>
      <c r="K112" s="421"/>
      <c r="L112" s="319">
        <f t="shared" si="2"/>
        <v>0</v>
      </c>
      <c r="M112" s="320"/>
      <c r="N112" s="4"/>
      <c r="P112">
        <f>IF(COUNTIF(D$11:D112,D112)=1,P111+1,P111)</f>
        <v>1</v>
      </c>
      <c r="Q112">
        <f>IF(COUNTIF(E$11:E112,E112)=1,Q111+1,Q111)</f>
        <v>2</v>
      </c>
      <c r="R112">
        <f>IF(COUNTIF(H$11:H112,H112)=1,R111+1,R111)</f>
        <v>0</v>
      </c>
      <c r="S112">
        <f>IF(COUNTIF(F$11:F112,F112)=1,S111+1,S111)</f>
        <v>1</v>
      </c>
      <c r="T112">
        <f>IF(AND(COUNTIFS(H$11:H112,H112,F$11:F112,F112)=1,$F112='Summary of Staff by Role'!$C$11),T111+1,T111)</f>
        <v>0</v>
      </c>
      <c r="U112">
        <f>IF(AND(COUNTIF(D$11:D112,D112)=1,E112&lt;&gt;"HEI"),U111+1,U111)</f>
        <v>1</v>
      </c>
    </row>
    <row r="113" spans="2:21" ht="15.75" x14ac:dyDescent="0.25">
      <c r="B113" s="4"/>
      <c r="C113" s="193"/>
      <c r="D113" s="317"/>
      <c r="E113" s="318" t="str">
        <f>IFERROR(VLOOKUP($D113,'START - AWARD DETAILS'!$F$21:$G$40,2,0),"")</f>
        <v/>
      </c>
      <c r="F113" s="192"/>
      <c r="G113" s="192"/>
      <c r="H113" s="417"/>
      <c r="I113" s="192"/>
      <c r="J113" s="207"/>
      <c r="K113" s="421"/>
      <c r="L113" s="319">
        <f t="shared" si="2"/>
        <v>0</v>
      </c>
      <c r="M113" s="320"/>
      <c r="N113" s="4"/>
      <c r="P113">
        <f>IF(COUNTIF(D$11:D113,D113)=1,P112+1,P112)</f>
        <v>1</v>
      </c>
      <c r="Q113">
        <f>IF(COUNTIF(E$11:E113,E113)=1,Q112+1,Q112)</f>
        <v>2</v>
      </c>
      <c r="R113">
        <f>IF(COUNTIF(H$11:H113,H113)=1,R112+1,R112)</f>
        <v>0</v>
      </c>
      <c r="S113">
        <f>IF(COUNTIF(F$11:F113,F113)=1,S112+1,S112)</f>
        <v>1</v>
      </c>
      <c r="T113">
        <f>IF(AND(COUNTIFS(H$11:H113,H113,F$11:F113,F113)=1,$F113='Summary of Staff by Role'!$C$11),T112+1,T112)</f>
        <v>0</v>
      </c>
      <c r="U113">
        <f>IF(AND(COUNTIF(D$11:D113,D113)=1,E113&lt;&gt;"HEI"),U112+1,U112)</f>
        <v>1</v>
      </c>
    </row>
    <row r="114" spans="2:21" ht="15.75" x14ac:dyDescent="0.25">
      <c r="B114" s="4"/>
      <c r="C114" s="193"/>
      <c r="D114" s="317"/>
      <c r="E114" s="318" t="str">
        <f>IFERROR(VLOOKUP($D114,'START - AWARD DETAILS'!$F$21:$G$40,2,0),"")</f>
        <v/>
      </c>
      <c r="F114" s="192"/>
      <c r="G114" s="192"/>
      <c r="H114" s="417"/>
      <c r="I114" s="192"/>
      <c r="J114" s="207"/>
      <c r="K114" s="421"/>
      <c r="L114" s="319">
        <f t="shared" si="2"/>
        <v>0</v>
      </c>
      <c r="M114" s="320"/>
      <c r="N114" s="4"/>
      <c r="P114">
        <f>IF(COUNTIF(D$11:D114,D114)=1,P113+1,P113)</f>
        <v>1</v>
      </c>
      <c r="Q114">
        <f>IF(COUNTIF(E$11:E114,E114)=1,Q113+1,Q113)</f>
        <v>2</v>
      </c>
      <c r="R114">
        <f>IF(COUNTIF(H$11:H114,H114)=1,R113+1,R113)</f>
        <v>0</v>
      </c>
      <c r="S114">
        <f>IF(COUNTIF(F$11:F114,F114)=1,S113+1,S113)</f>
        <v>1</v>
      </c>
      <c r="T114">
        <f>IF(AND(COUNTIFS(H$11:H114,H114,F$11:F114,F114)=1,$F114='Summary of Staff by Role'!$C$11),T113+1,T113)</f>
        <v>0</v>
      </c>
      <c r="U114">
        <f>IF(AND(COUNTIF(D$11:D114,D114)=1,E114&lt;&gt;"HEI"),U113+1,U113)</f>
        <v>1</v>
      </c>
    </row>
    <row r="115" spans="2:21" ht="15.75" x14ac:dyDescent="0.25">
      <c r="B115" s="4"/>
      <c r="C115" s="193"/>
      <c r="D115" s="317"/>
      <c r="E115" s="318" t="str">
        <f>IFERROR(VLOOKUP($D115,'START - AWARD DETAILS'!$F$21:$G$40,2,0),"")</f>
        <v/>
      </c>
      <c r="F115" s="192"/>
      <c r="G115" s="192"/>
      <c r="H115" s="417"/>
      <c r="I115" s="192"/>
      <c r="J115" s="207"/>
      <c r="K115" s="421"/>
      <c r="L115" s="319">
        <f t="shared" si="2"/>
        <v>0</v>
      </c>
      <c r="M115" s="320"/>
      <c r="N115" s="4"/>
      <c r="P115">
        <f>IF(COUNTIF(D$11:D115,D115)=1,P114+1,P114)</f>
        <v>1</v>
      </c>
      <c r="Q115">
        <f>IF(COUNTIF(E$11:E115,E115)=1,Q114+1,Q114)</f>
        <v>2</v>
      </c>
      <c r="R115">
        <f>IF(COUNTIF(H$11:H115,H115)=1,R114+1,R114)</f>
        <v>0</v>
      </c>
      <c r="S115">
        <f>IF(COUNTIF(F$11:F115,F115)=1,S114+1,S114)</f>
        <v>1</v>
      </c>
      <c r="T115">
        <f>IF(AND(COUNTIFS(H$11:H115,H115,F$11:F115,F115)=1,$F115='Summary of Staff by Role'!$C$11),T114+1,T114)</f>
        <v>0</v>
      </c>
      <c r="U115">
        <f>IF(AND(COUNTIF(D$11:D115,D115)=1,E115&lt;&gt;"HEI"),U114+1,U114)</f>
        <v>1</v>
      </c>
    </row>
    <row r="116" spans="2:21" x14ac:dyDescent="0.25">
      <c r="B116" s="4"/>
      <c r="C116" s="193"/>
      <c r="D116" s="317"/>
      <c r="E116" s="318" t="str">
        <f>IFERROR(VLOOKUP($D116,'START - AWARD DETAILS'!$F$21:$G$40,2,0),"")</f>
        <v/>
      </c>
      <c r="F116" s="192"/>
      <c r="G116" s="192"/>
      <c r="H116" s="417"/>
      <c r="I116" s="206"/>
      <c r="J116" s="207"/>
      <c r="K116" s="207"/>
      <c r="L116" s="319">
        <f t="shared" si="2"/>
        <v>0</v>
      </c>
      <c r="M116" s="320"/>
      <c r="N116" s="4"/>
      <c r="P116">
        <f>IF(COUNTIF(D$11:D116,D116)=1,P115+1,P115)</f>
        <v>1</v>
      </c>
      <c r="Q116">
        <f>IF(COUNTIF(E$11:E116,E116)=1,Q115+1,Q115)</f>
        <v>2</v>
      </c>
      <c r="R116">
        <f>IF(COUNTIF(H$11:H116,H116)=1,R115+1,R115)</f>
        <v>0</v>
      </c>
      <c r="S116">
        <f>IF(COUNTIF(F$11:F116,F116)=1,S115+1,S115)</f>
        <v>1</v>
      </c>
      <c r="T116">
        <f>IF(AND(COUNTIFS(H$11:H116,H116,F$11:F116,F116)=1,$F116='Summary of Staff by Role'!$C$11),T115+1,T115)</f>
        <v>0</v>
      </c>
      <c r="U116">
        <f>IF(AND(COUNTIF(D$11:D116,D116)=1,E116&lt;&gt;"HEI"),U115+1,U115)</f>
        <v>1</v>
      </c>
    </row>
    <row r="117" spans="2:21" ht="15.75" x14ac:dyDescent="0.25">
      <c r="B117" s="4"/>
      <c r="C117" s="193"/>
      <c r="D117" s="317"/>
      <c r="E117" s="318" t="str">
        <f>IFERROR(VLOOKUP($D117,'START - AWARD DETAILS'!$F$21:$G$40,2,0),"")</f>
        <v/>
      </c>
      <c r="F117" s="192"/>
      <c r="G117" s="192"/>
      <c r="H117" s="417"/>
      <c r="I117" s="192"/>
      <c r="J117" s="207"/>
      <c r="K117" s="421"/>
      <c r="L117" s="319">
        <f t="shared" si="2"/>
        <v>0</v>
      </c>
      <c r="M117" s="320"/>
      <c r="N117" s="4"/>
      <c r="P117">
        <f>IF(COUNTIF(D$11:D117,D117)=1,P116+1,P116)</f>
        <v>1</v>
      </c>
      <c r="Q117">
        <f>IF(COUNTIF(E$11:E117,E117)=1,Q116+1,Q116)</f>
        <v>2</v>
      </c>
      <c r="R117">
        <f>IF(COUNTIF(H$11:H117,H117)=1,R116+1,R116)</f>
        <v>0</v>
      </c>
      <c r="S117">
        <f>IF(COUNTIF(F$11:F117,F117)=1,S116+1,S116)</f>
        <v>1</v>
      </c>
      <c r="T117">
        <f>IF(AND(COUNTIFS(H$11:H117,H117,F$11:F117,F117)=1,$F117='Summary of Staff by Role'!$C$11),T116+1,T116)</f>
        <v>0</v>
      </c>
      <c r="U117">
        <f>IF(AND(COUNTIF(D$11:D117,D117)=1,E117&lt;&gt;"HEI"),U116+1,U116)</f>
        <v>1</v>
      </c>
    </row>
    <row r="118" spans="2:21" ht="15.75" x14ac:dyDescent="0.25">
      <c r="B118" s="4"/>
      <c r="C118" s="193"/>
      <c r="D118" s="317"/>
      <c r="E118" s="318" t="str">
        <f>IFERROR(VLOOKUP($D118,'START - AWARD DETAILS'!$F$21:$G$40,2,0),"")</f>
        <v/>
      </c>
      <c r="F118" s="192"/>
      <c r="G118" s="192"/>
      <c r="H118" s="417"/>
      <c r="I118" s="192"/>
      <c r="J118" s="207"/>
      <c r="K118" s="421"/>
      <c r="L118" s="319">
        <f t="shared" si="2"/>
        <v>0</v>
      </c>
      <c r="M118" s="320"/>
      <c r="N118" s="4"/>
      <c r="P118">
        <f>IF(COUNTIF(D$11:D118,D118)=1,P117+1,P117)</f>
        <v>1</v>
      </c>
      <c r="Q118">
        <f>IF(COUNTIF(E$11:E118,E118)=1,Q117+1,Q117)</f>
        <v>2</v>
      </c>
      <c r="R118">
        <f>IF(COUNTIF(H$11:H118,H118)=1,R117+1,R117)</f>
        <v>0</v>
      </c>
      <c r="S118">
        <f>IF(COUNTIF(F$11:F118,F118)=1,S117+1,S117)</f>
        <v>1</v>
      </c>
      <c r="T118">
        <f>IF(AND(COUNTIFS(H$11:H118,H118,F$11:F118,F118)=1,$F118='Summary of Staff by Role'!$C$11),T117+1,T117)</f>
        <v>0</v>
      </c>
      <c r="U118">
        <f>IF(AND(COUNTIF(D$11:D118,D118)=1,E118&lt;&gt;"HEI"),U117+1,U117)</f>
        <v>1</v>
      </c>
    </row>
    <row r="119" spans="2:21" ht="15.75" x14ac:dyDescent="0.25">
      <c r="B119" s="4"/>
      <c r="C119" s="193"/>
      <c r="D119" s="317"/>
      <c r="E119" s="318" t="str">
        <f>IFERROR(VLOOKUP($D119,'START - AWARD DETAILS'!$F$21:$G$40,2,0),"")</f>
        <v/>
      </c>
      <c r="F119" s="192"/>
      <c r="G119" s="192"/>
      <c r="H119" s="417"/>
      <c r="I119" s="192"/>
      <c r="J119" s="207"/>
      <c r="K119" s="421"/>
      <c r="L119" s="319">
        <f t="shared" si="2"/>
        <v>0</v>
      </c>
      <c r="M119" s="320"/>
      <c r="N119" s="4"/>
      <c r="P119">
        <f>IF(COUNTIF(D$11:D119,D119)=1,P118+1,P118)</f>
        <v>1</v>
      </c>
      <c r="Q119">
        <f>IF(COUNTIF(E$11:E119,E119)=1,Q118+1,Q118)</f>
        <v>2</v>
      </c>
      <c r="R119">
        <f>IF(COUNTIF(H$11:H119,H119)=1,R118+1,R118)</f>
        <v>0</v>
      </c>
      <c r="S119">
        <f>IF(COUNTIF(F$11:F119,F119)=1,S118+1,S118)</f>
        <v>1</v>
      </c>
      <c r="T119">
        <f>IF(AND(COUNTIFS(H$11:H119,H119,F$11:F119,F119)=1,$F119='Summary of Staff by Role'!$C$11),T118+1,T118)</f>
        <v>0</v>
      </c>
      <c r="U119">
        <f>IF(AND(COUNTIF(D$11:D119,D119)=1,E119&lt;&gt;"HEI"),U118+1,U118)</f>
        <v>1</v>
      </c>
    </row>
    <row r="120" spans="2:21" ht="15.75" x14ac:dyDescent="0.25">
      <c r="B120" s="4"/>
      <c r="C120" s="416"/>
      <c r="D120" s="317"/>
      <c r="E120" s="318" t="str">
        <f>IFERROR(VLOOKUP($D120,'START - AWARD DETAILS'!$F$21:$G$40,2,0),"")</f>
        <v/>
      </c>
      <c r="F120" s="192"/>
      <c r="G120" s="192"/>
      <c r="H120" s="417"/>
      <c r="I120" s="206"/>
      <c r="J120" s="207"/>
      <c r="K120" s="420"/>
      <c r="L120" s="319">
        <f t="shared" si="2"/>
        <v>0</v>
      </c>
      <c r="M120" s="320"/>
      <c r="N120" s="4"/>
      <c r="P120">
        <f>IF(COUNTIF(D$11:D120,D120)=1,P119+1,P119)</f>
        <v>1</v>
      </c>
      <c r="Q120">
        <f>IF(COUNTIF(E$11:E120,E120)=1,Q119+1,Q119)</f>
        <v>2</v>
      </c>
      <c r="R120">
        <f>IF(COUNTIF(H$11:H120,H120)=1,R119+1,R119)</f>
        <v>0</v>
      </c>
      <c r="S120">
        <f>IF(COUNTIF(F$11:F120,F120)=1,S119+1,S119)</f>
        <v>1</v>
      </c>
      <c r="T120">
        <f>IF(AND(COUNTIFS(H$11:H120,H120,F$11:F120,F120)=1,$F120='Summary of Staff by Role'!$C$11),T119+1,T119)</f>
        <v>0</v>
      </c>
      <c r="U120">
        <f>IF(AND(COUNTIF(D$11:D120,D120)=1,E120&lt;&gt;"HEI"),U119+1,U119)</f>
        <v>1</v>
      </c>
    </row>
    <row r="121" spans="2:21" ht="15.75" x14ac:dyDescent="0.25">
      <c r="B121" s="4"/>
      <c r="C121" s="417"/>
      <c r="D121" s="317"/>
      <c r="E121" s="318" t="str">
        <f>IFERROR(VLOOKUP($D121,'START - AWARD DETAILS'!$F$21:$G$40,2,0),"")</f>
        <v/>
      </c>
      <c r="F121" s="192"/>
      <c r="G121" s="192"/>
      <c r="H121" s="417"/>
      <c r="I121" s="206"/>
      <c r="J121" s="207"/>
      <c r="K121" s="421"/>
      <c r="L121" s="319">
        <f t="shared" si="2"/>
        <v>0</v>
      </c>
      <c r="M121" s="320"/>
      <c r="N121" s="4"/>
      <c r="P121">
        <f>IF(COUNTIF(D$11:D121,D121)=1,P120+1,P120)</f>
        <v>1</v>
      </c>
      <c r="Q121">
        <f>IF(COUNTIF(E$11:E121,E121)=1,Q120+1,Q120)</f>
        <v>2</v>
      </c>
      <c r="R121">
        <f>IF(COUNTIF(H$11:H121,H121)=1,R120+1,R120)</f>
        <v>0</v>
      </c>
      <c r="S121">
        <f>IF(COUNTIF(F$11:F121,F121)=1,S120+1,S120)</f>
        <v>1</v>
      </c>
      <c r="T121">
        <f>IF(AND(COUNTIFS(H$11:H121,H121,F$11:F121,F121)=1,$F121='Summary of Staff by Role'!$C$11),T120+1,T120)</f>
        <v>0</v>
      </c>
      <c r="U121">
        <f>IF(AND(COUNTIF(D$11:D121,D121)=1,E121&lt;&gt;"HEI"),U120+1,U120)</f>
        <v>1</v>
      </c>
    </row>
    <row r="122" spans="2:21" ht="15.75" x14ac:dyDescent="0.25">
      <c r="B122" s="4"/>
      <c r="C122" s="417"/>
      <c r="D122" s="317"/>
      <c r="E122" s="318" t="str">
        <f>IFERROR(VLOOKUP($D122,'START - AWARD DETAILS'!$F$21:$G$40,2,0),"")</f>
        <v/>
      </c>
      <c r="F122" s="192"/>
      <c r="G122" s="192"/>
      <c r="H122" s="417"/>
      <c r="I122" s="206"/>
      <c r="J122" s="207"/>
      <c r="K122" s="421"/>
      <c r="L122" s="319">
        <f t="shared" si="2"/>
        <v>0</v>
      </c>
      <c r="M122" s="320"/>
      <c r="N122" s="4"/>
      <c r="P122">
        <f>IF(COUNTIF(D$11:D122,D122)=1,P121+1,P121)</f>
        <v>1</v>
      </c>
      <c r="Q122">
        <f>IF(COUNTIF(E$11:E122,E122)=1,Q121+1,Q121)</f>
        <v>2</v>
      </c>
      <c r="R122">
        <f>IF(COUNTIF(H$11:H122,H122)=1,R121+1,R121)</f>
        <v>0</v>
      </c>
      <c r="S122">
        <f>IF(COUNTIF(F$11:F122,F122)=1,S121+1,S121)</f>
        <v>1</v>
      </c>
      <c r="T122">
        <f>IF(AND(COUNTIFS(H$11:H122,H122,F$11:F122,F122)=1,$F122='Summary of Staff by Role'!$C$11),T121+1,T121)</f>
        <v>0</v>
      </c>
      <c r="U122">
        <f>IF(AND(COUNTIF(D$11:D122,D122)=1,E122&lt;&gt;"HEI"),U121+1,U121)</f>
        <v>1</v>
      </c>
    </row>
    <row r="123" spans="2:21" ht="15.75" x14ac:dyDescent="0.25">
      <c r="B123" s="4"/>
      <c r="C123" s="417"/>
      <c r="D123" s="317"/>
      <c r="E123" s="318" t="str">
        <f>IFERROR(VLOOKUP($D123,'START - AWARD DETAILS'!$F$21:$G$40,2,0),"")</f>
        <v/>
      </c>
      <c r="F123" s="192"/>
      <c r="G123" s="192"/>
      <c r="H123" s="417"/>
      <c r="I123" s="206"/>
      <c r="J123" s="207"/>
      <c r="K123" s="421"/>
      <c r="L123" s="319">
        <f t="shared" si="2"/>
        <v>0</v>
      </c>
      <c r="M123" s="320"/>
      <c r="N123" s="4"/>
      <c r="P123">
        <f>IF(COUNTIF(D$11:D123,D123)=1,P122+1,P122)</f>
        <v>1</v>
      </c>
      <c r="Q123">
        <f>IF(COUNTIF(E$11:E123,E123)=1,Q122+1,Q122)</f>
        <v>2</v>
      </c>
      <c r="R123">
        <f>IF(COUNTIF(H$11:H123,H123)=1,R122+1,R122)</f>
        <v>0</v>
      </c>
      <c r="S123">
        <f>IF(COUNTIF(F$11:F123,F123)=1,S122+1,S122)</f>
        <v>1</v>
      </c>
      <c r="T123">
        <f>IF(AND(COUNTIFS(H$11:H123,H123,F$11:F123,F123)=1,$F123='Summary of Staff by Role'!$C$11),T122+1,T122)</f>
        <v>0</v>
      </c>
      <c r="U123">
        <f>IF(AND(COUNTIF(D$11:D123,D123)=1,E123&lt;&gt;"HEI"),U122+1,U122)</f>
        <v>1</v>
      </c>
    </row>
    <row r="124" spans="2:21" ht="15.75" x14ac:dyDescent="0.25">
      <c r="B124" s="4"/>
      <c r="C124" s="417"/>
      <c r="D124" s="317"/>
      <c r="E124" s="318" t="str">
        <f>IFERROR(VLOOKUP($D124,'START - AWARD DETAILS'!$F$21:$G$40,2,0),"")</f>
        <v/>
      </c>
      <c r="F124" s="192"/>
      <c r="G124" s="192"/>
      <c r="H124" s="417"/>
      <c r="I124" s="206"/>
      <c r="J124" s="207"/>
      <c r="K124" s="421"/>
      <c r="L124" s="319">
        <f t="shared" si="2"/>
        <v>0</v>
      </c>
      <c r="M124" s="320"/>
      <c r="N124" s="4"/>
      <c r="P124">
        <f>IF(COUNTIF(D$11:D124,D124)=1,P123+1,P123)</f>
        <v>1</v>
      </c>
      <c r="Q124">
        <f>IF(COUNTIF(E$11:E124,E124)=1,Q123+1,Q123)</f>
        <v>2</v>
      </c>
      <c r="R124">
        <f>IF(COUNTIF(H$11:H124,H124)=1,R123+1,R123)</f>
        <v>0</v>
      </c>
      <c r="S124">
        <f>IF(COUNTIF(F$11:F124,F124)=1,S123+1,S123)</f>
        <v>1</v>
      </c>
      <c r="T124">
        <f>IF(AND(COUNTIFS(H$11:H124,H124,F$11:F124,F124)=1,$F124='Summary of Staff by Role'!$C$11),T123+1,T123)</f>
        <v>0</v>
      </c>
      <c r="U124">
        <f>IF(AND(COUNTIF(D$11:D124,D124)=1,E124&lt;&gt;"HEI"),U123+1,U123)</f>
        <v>1</v>
      </c>
    </row>
    <row r="125" spans="2:21" ht="15.75" x14ac:dyDescent="0.25">
      <c r="B125" s="4"/>
      <c r="C125" s="418"/>
      <c r="D125" s="317"/>
      <c r="E125" s="318" t="str">
        <f>IFERROR(VLOOKUP($D125,'START - AWARD DETAILS'!$F$21:$G$40,2,0),"")</f>
        <v/>
      </c>
      <c r="F125" s="192"/>
      <c r="G125" s="192"/>
      <c r="H125" s="417"/>
      <c r="I125" s="206"/>
      <c r="J125" s="207"/>
      <c r="K125" s="421"/>
      <c r="L125" s="319">
        <f t="shared" si="2"/>
        <v>0</v>
      </c>
      <c r="M125" s="320"/>
      <c r="N125" s="4"/>
      <c r="P125">
        <f>IF(COUNTIF(D$11:D125,D125)=1,P124+1,P124)</f>
        <v>1</v>
      </c>
      <c r="Q125">
        <f>IF(COUNTIF(E$11:E125,E125)=1,Q124+1,Q124)</f>
        <v>2</v>
      </c>
      <c r="R125">
        <f>IF(COUNTIF(H$11:H125,H125)=1,R124+1,R124)</f>
        <v>0</v>
      </c>
      <c r="S125">
        <f>IF(COUNTIF(F$11:F125,F125)=1,S124+1,S124)</f>
        <v>1</v>
      </c>
      <c r="T125">
        <f>IF(AND(COUNTIFS(H$11:H125,H125,F$11:F125,F125)=1,$F125='Summary of Staff by Role'!$C$11),T124+1,T124)</f>
        <v>0</v>
      </c>
      <c r="U125">
        <f>IF(AND(COUNTIF(D$11:D125,D125)=1,E125&lt;&gt;"HEI"),U124+1,U124)</f>
        <v>1</v>
      </c>
    </row>
    <row r="126" spans="2:21" ht="15.75" x14ac:dyDescent="0.25">
      <c r="B126" s="4"/>
      <c r="C126" s="417"/>
      <c r="D126" s="317"/>
      <c r="E126" s="318" t="str">
        <f>IFERROR(VLOOKUP($D126,'START - AWARD DETAILS'!$F$21:$G$40,2,0),"")</f>
        <v/>
      </c>
      <c r="F126" s="192"/>
      <c r="G126" s="192"/>
      <c r="H126" s="417"/>
      <c r="I126" s="206"/>
      <c r="J126" s="207"/>
      <c r="K126" s="421"/>
      <c r="L126" s="319">
        <f t="shared" si="2"/>
        <v>0</v>
      </c>
      <c r="M126" s="320"/>
      <c r="N126" s="4"/>
      <c r="P126">
        <f>IF(COUNTIF(D$11:D126,D126)=1,P125+1,P125)</f>
        <v>1</v>
      </c>
      <c r="Q126">
        <f>IF(COUNTIF(E$11:E126,E126)=1,Q125+1,Q125)</f>
        <v>2</v>
      </c>
      <c r="R126">
        <f>IF(COUNTIF(H$11:H126,H126)=1,R125+1,R125)</f>
        <v>0</v>
      </c>
      <c r="S126">
        <f>IF(COUNTIF(F$11:F126,F126)=1,S125+1,S125)</f>
        <v>1</v>
      </c>
      <c r="T126">
        <f>IF(AND(COUNTIFS(H$11:H126,H126,F$11:F126,F126)=1,$F126='Summary of Staff by Role'!$C$11),T125+1,T125)</f>
        <v>0</v>
      </c>
      <c r="U126">
        <f>IF(AND(COUNTIF(D$11:D126,D126)=1,E126&lt;&gt;"HEI"),U125+1,U125)</f>
        <v>1</v>
      </c>
    </row>
    <row r="127" spans="2:21" ht="15.75" x14ac:dyDescent="0.25">
      <c r="B127" s="4"/>
      <c r="C127" s="417"/>
      <c r="D127" s="317"/>
      <c r="E127" s="318" t="str">
        <f>IFERROR(VLOOKUP($D127,'START - AWARD DETAILS'!$F$21:$G$40,2,0),"")</f>
        <v/>
      </c>
      <c r="F127" s="192"/>
      <c r="G127" s="192"/>
      <c r="H127" s="417"/>
      <c r="I127" s="206"/>
      <c r="J127" s="207"/>
      <c r="K127" s="421"/>
      <c r="L127" s="319">
        <f t="shared" si="2"/>
        <v>0</v>
      </c>
      <c r="M127" s="320"/>
      <c r="N127" s="4"/>
      <c r="P127">
        <f>IF(COUNTIF(D$11:D127,D127)=1,P126+1,P126)</f>
        <v>1</v>
      </c>
      <c r="Q127">
        <f>IF(COUNTIF(E$11:E127,E127)=1,Q126+1,Q126)</f>
        <v>2</v>
      </c>
      <c r="R127">
        <f>IF(COUNTIF(H$11:H127,H127)=1,R126+1,R126)</f>
        <v>0</v>
      </c>
      <c r="S127">
        <f>IF(COUNTIF(F$11:F127,F127)=1,S126+1,S126)</f>
        <v>1</v>
      </c>
      <c r="T127">
        <f>IF(AND(COUNTIFS(H$11:H127,H127,F$11:F127,F127)=1,$F127='Summary of Staff by Role'!$C$11),T126+1,T126)</f>
        <v>0</v>
      </c>
      <c r="U127">
        <f>IF(AND(COUNTIF(D$11:D127,D127)=1,E127&lt;&gt;"HEI"),U126+1,U126)</f>
        <v>1</v>
      </c>
    </row>
    <row r="128" spans="2:21" ht="15.75" x14ac:dyDescent="0.25">
      <c r="B128" s="4"/>
      <c r="C128" s="419"/>
      <c r="D128" s="317"/>
      <c r="E128" s="318" t="str">
        <f>IFERROR(VLOOKUP($D128,'START - AWARD DETAILS'!$F$21:$G$40,2,0),"")</f>
        <v/>
      </c>
      <c r="F128" s="192"/>
      <c r="G128" s="192"/>
      <c r="H128" s="417"/>
      <c r="I128" s="206"/>
      <c r="J128" s="207"/>
      <c r="K128" s="421"/>
      <c r="L128" s="319">
        <f t="shared" si="2"/>
        <v>0</v>
      </c>
      <c r="M128" s="320"/>
      <c r="N128" s="4"/>
      <c r="P128">
        <f>IF(COUNTIF(D$11:D128,D128)=1,P127+1,P127)</f>
        <v>1</v>
      </c>
      <c r="Q128">
        <f>IF(COUNTIF(E$11:E128,E128)=1,Q127+1,Q127)</f>
        <v>2</v>
      </c>
      <c r="R128">
        <f>IF(COUNTIF(H$11:H128,H128)=1,R127+1,R127)</f>
        <v>0</v>
      </c>
      <c r="S128">
        <f>IF(COUNTIF(F$11:F128,F128)=1,S127+1,S127)</f>
        <v>1</v>
      </c>
      <c r="T128">
        <f>IF(AND(COUNTIFS(H$11:H128,H128,F$11:F128,F128)=1,$F128='Summary of Staff by Role'!$C$11),T127+1,T127)</f>
        <v>0</v>
      </c>
      <c r="U128">
        <f>IF(AND(COUNTIF(D$11:D128,D128)=1,E128&lt;&gt;"HEI"),U127+1,U127)</f>
        <v>1</v>
      </c>
    </row>
    <row r="129" spans="2:21" ht="15.75" x14ac:dyDescent="0.25">
      <c r="B129" s="4"/>
      <c r="C129" s="417"/>
      <c r="D129" s="317"/>
      <c r="E129" s="318" t="str">
        <f>IFERROR(VLOOKUP($D129,'START - AWARD DETAILS'!$F$21:$G$40,2,0),"")</f>
        <v/>
      </c>
      <c r="F129" s="192"/>
      <c r="G129" s="192"/>
      <c r="H129" s="417"/>
      <c r="I129" s="206"/>
      <c r="J129" s="207"/>
      <c r="K129" s="421"/>
      <c r="L129" s="319">
        <f t="shared" si="2"/>
        <v>0</v>
      </c>
      <c r="M129" s="320"/>
      <c r="N129" s="4"/>
      <c r="P129">
        <f>IF(COUNTIF(D$11:D129,D129)=1,P128+1,P128)</f>
        <v>1</v>
      </c>
      <c r="Q129">
        <f>IF(COUNTIF(E$11:E129,E129)=1,Q128+1,Q128)</f>
        <v>2</v>
      </c>
      <c r="R129">
        <f>IF(COUNTIF(H$11:H129,H129)=1,R128+1,R128)</f>
        <v>0</v>
      </c>
      <c r="S129">
        <f>IF(COUNTIF(F$11:F129,F129)=1,S128+1,S128)</f>
        <v>1</v>
      </c>
      <c r="T129">
        <f>IF(AND(COUNTIFS(H$11:H129,H129,F$11:F129,F129)=1,$F129='Summary of Staff by Role'!$C$11),T128+1,T128)</f>
        <v>0</v>
      </c>
      <c r="U129">
        <f>IF(AND(COUNTIF(D$11:D129,D129)=1,E129&lt;&gt;"HEI"),U128+1,U128)</f>
        <v>1</v>
      </c>
    </row>
    <row r="130" spans="2:21" ht="15.75" x14ac:dyDescent="0.25">
      <c r="B130" s="4"/>
      <c r="C130" s="417"/>
      <c r="D130" s="317"/>
      <c r="E130" s="318" t="str">
        <f>IFERROR(VLOOKUP($D130,'START - AWARD DETAILS'!$F$21:$G$40,2,0),"")</f>
        <v/>
      </c>
      <c r="F130" s="192"/>
      <c r="G130" s="192"/>
      <c r="H130" s="417"/>
      <c r="I130" s="206"/>
      <c r="J130" s="207"/>
      <c r="K130" s="421"/>
      <c r="L130" s="319">
        <f t="shared" si="2"/>
        <v>0</v>
      </c>
      <c r="M130" s="320"/>
      <c r="N130" s="4"/>
      <c r="P130">
        <f>IF(COUNTIF(D$11:D130,D130)=1,P129+1,P129)</f>
        <v>1</v>
      </c>
      <c r="Q130">
        <f>IF(COUNTIF(E$11:E130,E130)=1,Q129+1,Q129)</f>
        <v>2</v>
      </c>
      <c r="R130">
        <f>IF(COUNTIF(H$11:H130,H130)=1,R129+1,R129)</f>
        <v>0</v>
      </c>
      <c r="S130">
        <f>IF(COUNTIF(F$11:F130,F130)=1,S129+1,S129)</f>
        <v>1</v>
      </c>
      <c r="T130">
        <f>IF(AND(COUNTIFS(H$11:H130,H130,F$11:F130,F130)=1,$F130='Summary of Staff by Role'!$C$11),T129+1,T129)</f>
        <v>0</v>
      </c>
      <c r="U130">
        <f>IF(AND(COUNTIF(D$11:D130,D130)=1,E130&lt;&gt;"HEI"),U129+1,U129)</f>
        <v>1</v>
      </c>
    </row>
    <row r="131" spans="2:21" ht="15.75" x14ac:dyDescent="0.25">
      <c r="B131" s="4"/>
      <c r="C131" s="417"/>
      <c r="D131" s="317"/>
      <c r="E131" s="318" t="str">
        <f>IFERROR(VLOOKUP($D131,'START - AWARD DETAILS'!$F$21:$G$40,2,0),"")</f>
        <v/>
      </c>
      <c r="F131" s="192"/>
      <c r="G131" s="192"/>
      <c r="H131" s="417"/>
      <c r="I131" s="206"/>
      <c r="J131" s="207"/>
      <c r="K131" s="421"/>
      <c r="L131" s="319">
        <f t="shared" si="2"/>
        <v>0</v>
      </c>
      <c r="M131" s="320"/>
      <c r="N131" s="4"/>
      <c r="P131">
        <f>IF(COUNTIF(D$11:D131,D131)=1,P130+1,P130)</f>
        <v>1</v>
      </c>
      <c r="Q131">
        <f>IF(COUNTIF(E$11:E131,E131)=1,Q130+1,Q130)</f>
        <v>2</v>
      </c>
      <c r="R131">
        <f>IF(COUNTIF(H$11:H131,H131)=1,R130+1,R130)</f>
        <v>0</v>
      </c>
      <c r="S131">
        <f>IF(COUNTIF(F$11:F131,F131)=1,S130+1,S130)</f>
        <v>1</v>
      </c>
      <c r="T131">
        <f>IF(AND(COUNTIFS(H$11:H131,H131,F$11:F131,F131)=1,$F131='Summary of Staff by Role'!$C$11),T130+1,T130)</f>
        <v>0</v>
      </c>
      <c r="U131">
        <f>IF(AND(COUNTIF(D$11:D131,D131)=1,E131&lt;&gt;"HEI"),U130+1,U130)</f>
        <v>1</v>
      </c>
    </row>
    <row r="132" spans="2:21" ht="15.75" x14ac:dyDescent="0.25">
      <c r="B132" s="4"/>
      <c r="C132" s="417"/>
      <c r="D132" s="317"/>
      <c r="E132" s="318" t="str">
        <f>IFERROR(VLOOKUP($D132,'START - AWARD DETAILS'!$F$21:$G$40,2,0),"")</f>
        <v/>
      </c>
      <c r="F132" s="192"/>
      <c r="G132" s="192"/>
      <c r="H132" s="417"/>
      <c r="I132" s="206"/>
      <c r="J132" s="207"/>
      <c r="K132" s="421"/>
      <c r="L132" s="319">
        <f t="shared" si="2"/>
        <v>0</v>
      </c>
      <c r="M132" s="320"/>
      <c r="N132" s="4"/>
      <c r="P132">
        <f>IF(COUNTIF(D$11:D132,D132)=1,P131+1,P131)</f>
        <v>1</v>
      </c>
      <c r="Q132">
        <f>IF(COUNTIF(E$11:E132,E132)=1,Q131+1,Q131)</f>
        <v>2</v>
      </c>
      <c r="R132">
        <f>IF(COUNTIF(H$11:H132,H132)=1,R131+1,R131)</f>
        <v>0</v>
      </c>
      <c r="S132">
        <f>IF(COUNTIF(F$11:F132,F132)=1,S131+1,S131)</f>
        <v>1</v>
      </c>
      <c r="T132">
        <f>IF(AND(COUNTIFS(H$11:H132,H132,F$11:F132,F132)=1,$F132='Summary of Staff by Role'!$C$11),T131+1,T131)</f>
        <v>0</v>
      </c>
      <c r="U132">
        <f>IF(AND(COUNTIF(D$11:D132,D132)=1,E132&lt;&gt;"HEI"),U131+1,U131)</f>
        <v>1</v>
      </c>
    </row>
    <row r="133" spans="2:21" ht="15.75" x14ac:dyDescent="0.25">
      <c r="B133" s="4"/>
      <c r="C133" s="417"/>
      <c r="D133" s="317"/>
      <c r="E133" s="318" t="str">
        <f>IFERROR(VLOOKUP($D133,'START - AWARD DETAILS'!$F$21:$G$40,2,0),"")</f>
        <v/>
      </c>
      <c r="F133" s="192"/>
      <c r="G133" s="192"/>
      <c r="H133" s="417"/>
      <c r="I133" s="206"/>
      <c r="J133" s="207"/>
      <c r="K133" s="421"/>
      <c r="L133" s="319">
        <f t="shared" si="2"/>
        <v>0</v>
      </c>
      <c r="M133" s="320"/>
      <c r="N133" s="4"/>
      <c r="P133">
        <f>IF(COUNTIF(D$11:D133,D133)=1,P132+1,P132)</f>
        <v>1</v>
      </c>
      <c r="Q133">
        <f>IF(COUNTIF(E$11:E133,E133)=1,Q132+1,Q132)</f>
        <v>2</v>
      </c>
      <c r="R133">
        <f>IF(COUNTIF(H$11:H133,H133)=1,R132+1,R132)</f>
        <v>0</v>
      </c>
      <c r="S133">
        <f>IF(COUNTIF(F$11:F133,F133)=1,S132+1,S132)</f>
        <v>1</v>
      </c>
      <c r="T133">
        <f>IF(AND(COUNTIFS(H$11:H133,H133,F$11:F133,F133)=1,$F133='Summary of Staff by Role'!$C$11),T132+1,T132)</f>
        <v>0</v>
      </c>
      <c r="U133">
        <f>IF(AND(COUNTIF(D$11:D133,D133)=1,E133&lt;&gt;"HEI"),U132+1,U132)</f>
        <v>1</v>
      </c>
    </row>
    <row r="134" spans="2:21" ht="15.75" x14ac:dyDescent="0.25">
      <c r="B134" s="4"/>
      <c r="C134" s="193"/>
      <c r="D134" s="317"/>
      <c r="E134" s="318" t="str">
        <f>IFERROR(VLOOKUP($D134,'START - AWARD DETAILS'!$F$21:$G$40,2,0),"")</f>
        <v/>
      </c>
      <c r="F134" s="192"/>
      <c r="G134" s="192"/>
      <c r="H134" s="417"/>
      <c r="I134" s="206"/>
      <c r="J134" s="207"/>
      <c r="K134" s="421"/>
      <c r="L134" s="319">
        <f t="shared" si="2"/>
        <v>0</v>
      </c>
      <c r="M134" s="320"/>
      <c r="N134" s="4"/>
      <c r="P134">
        <f>IF(COUNTIF(D$11:D134,D134)=1,P133+1,P133)</f>
        <v>1</v>
      </c>
      <c r="Q134">
        <f>IF(COUNTIF(E$11:E134,E134)=1,Q133+1,Q133)</f>
        <v>2</v>
      </c>
      <c r="R134">
        <f>IF(COUNTIF(H$11:H134,H134)=1,R133+1,R133)</f>
        <v>0</v>
      </c>
      <c r="S134">
        <f>IF(COUNTIF(F$11:F134,F134)=1,S133+1,S133)</f>
        <v>1</v>
      </c>
      <c r="T134">
        <f>IF(AND(COUNTIFS(H$11:H134,H134,F$11:F134,F134)=1,$F134='Summary of Staff by Role'!$C$11),T133+1,T133)</f>
        <v>0</v>
      </c>
      <c r="U134">
        <f>IF(AND(COUNTIF(D$11:D134,D134)=1,E134&lt;&gt;"HEI"),U133+1,U133)</f>
        <v>1</v>
      </c>
    </row>
    <row r="135" spans="2:21" ht="15.75" x14ac:dyDescent="0.25">
      <c r="B135" s="4"/>
      <c r="C135" s="193"/>
      <c r="D135" s="317"/>
      <c r="E135" s="318" t="str">
        <f>IFERROR(VLOOKUP($D135,'START - AWARD DETAILS'!$F$21:$G$40,2,0),"")</f>
        <v/>
      </c>
      <c r="F135" s="192"/>
      <c r="G135" s="192"/>
      <c r="H135" s="417"/>
      <c r="I135" s="206"/>
      <c r="J135" s="207"/>
      <c r="K135" s="421"/>
      <c r="L135" s="319">
        <f t="shared" si="2"/>
        <v>0</v>
      </c>
      <c r="M135" s="320"/>
      <c r="N135" s="4"/>
      <c r="P135">
        <f>IF(COUNTIF(D$11:D135,D135)=1,P134+1,P134)</f>
        <v>1</v>
      </c>
      <c r="Q135">
        <f>IF(COUNTIF(E$11:E135,E135)=1,Q134+1,Q134)</f>
        <v>2</v>
      </c>
      <c r="R135">
        <f>IF(COUNTIF(H$11:H135,H135)=1,R134+1,R134)</f>
        <v>0</v>
      </c>
      <c r="S135">
        <f>IF(COUNTIF(F$11:F135,F135)=1,S134+1,S134)</f>
        <v>1</v>
      </c>
      <c r="T135">
        <f>IF(AND(COUNTIFS(H$11:H135,H135,F$11:F135,F135)=1,$F135='Summary of Staff by Role'!$C$11),T134+1,T134)</f>
        <v>0</v>
      </c>
      <c r="U135">
        <f>IF(AND(COUNTIF(D$11:D135,D135)=1,E135&lt;&gt;"HEI"),U134+1,U134)</f>
        <v>1</v>
      </c>
    </row>
    <row r="136" spans="2:21" ht="15.75" x14ac:dyDescent="0.25">
      <c r="B136" s="4"/>
      <c r="C136" s="193"/>
      <c r="D136" s="317"/>
      <c r="E136" s="318" t="str">
        <f>IFERROR(VLOOKUP($D136,'START - AWARD DETAILS'!$F$21:$G$40,2,0),"")</f>
        <v/>
      </c>
      <c r="F136" s="192"/>
      <c r="G136" s="192"/>
      <c r="H136" s="417"/>
      <c r="I136" s="206"/>
      <c r="J136" s="207"/>
      <c r="K136" s="421"/>
      <c r="L136" s="319">
        <f t="shared" si="2"/>
        <v>0</v>
      </c>
      <c r="M136" s="320"/>
      <c r="N136" s="4"/>
      <c r="P136">
        <f>IF(COUNTIF(D$11:D136,D136)=1,P135+1,P135)</f>
        <v>1</v>
      </c>
      <c r="Q136">
        <f>IF(COUNTIF(E$11:E136,E136)=1,Q135+1,Q135)</f>
        <v>2</v>
      </c>
      <c r="R136">
        <f>IF(COUNTIF(H$11:H136,H136)=1,R135+1,R135)</f>
        <v>0</v>
      </c>
      <c r="S136">
        <f>IF(COUNTIF(F$11:F136,F136)=1,S135+1,S135)</f>
        <v>1</v>
      </c>
      <c r="T136">
        <f>IF(AND(COUNTIFS(H$11:H136,H136,F$11:F136,F136)=1,$F136='Summary of Staff by Role'!$C$11),T135+1,T135)</f>
        <v>0</v>
      </c>
      <c r="U136">
        <f>IF(AND(COUNTIF(D$11:D136,D136)=1,E136&lt;&gt;"HEI"),U135+1,U135)</f>
        <v>1</v>
      </c>
    </row>
    <row r="137" spans="2:21" ht="15.75" x14ac:dyDescent="0.25">
      <c r="B137" s="4"/>
      <c r="C137" s="193"/>
      <c r="D137" s="317"/>
      <c r="E137" s="318" t="str">
        <f>IFERROR(VLOOKUP($D137,'START - AWARD DETAILS'!$F$21:$G$40,2,0),"")</f>
        <v/>
      </c>
      <c r="F137" s="192"/>
      <c r="G137" s="192"/>
      <c r="H137" s="417"/>
      <c r="I137" s="206"/>
      <c r="J137" s="207"/>
      <c r="K137" s="421"/>
      <c r="L137" s="319">
        <f t="shared" si="2"/>
        <v>0</v>
      </c>
      <c r="M137" s="320"/>
      <c r="N137" s="4"/>
      <c r="P137">
        <f>IF(COUNTIF(D$11:D137,D137)=1,P136+1,P136)</f>
        <v>1</v>
      </c>
      <c r="Q137">
        <f>IF(COUNTIF(E$11:E137,E137)=1,Q136+1,Q136)</f>
        <v>2</v>
      </c>
      <c r="R137">
        <f>IF(COUNTIF(H$11:H137,H137)=1,R136+1,R136)</f>
        <v>0</v>
      </c>
      <c r="S137">
        <f>IF(COUNTIF(F$11:F137,F137)=1,S136+1,S136)</f>
        <v>1</v>
      </c>
      <c r="T137">
        <f>IF(AND(COUNTIFS(H$11:H137,H137,F$11:F137,F137)=1,$F137='Summary of Staff by Role'!$C$11),T136+1,T136)</f>
        <v>0</v>
      </c>
      <c r="U137">
        <f>IF(AND(COUNTIF(D$11:D137,D137)=1,E137&lt;&gt;"HEI"),U136+1,U136)</f>
        <v>1</v>
      </c>
    </row>
    <row r="138" spans="2:21" ht="15.75" x14ac:dyDescent="0.25">
      <c r="B138" s="4"/>
      <c r="C138" s="193"/>
      <c r="D138" s="317"/>
      <c r="E138" s="318" t="str">
        <f>IFERROR(VLOOKUP($D138,'START - AWARD DETAILS'!$F$21:$G$40,2,0),"")</f>
        <v/>
      </c>
      <c r="F138" s="192"/>
      <c r="G138" s="192"/>
      <c r="H138" s="417"/>
      <c r="I138" s="206"/>
      <c r="J138" s="207"/>
      <c r="K138" s="421"/>
      <c r="L138" s="319">
        <f t="shared" si="2"/>
        <v>0</v>
      </c>
      <c r="M138" s="320"/>
      <c r="N138" s="4"/>
      <c r="P138">
        <f>IF(COUNTIF(D$11:D138,D138)=1,P137+1,P137)</f>
        <v>1</v>
      </c>
      <c r="Q138">
        <f>IF(COUNTIF(E$11:E138,E138)=1,Q137+1,Q137)</f>
        <v>2</v>
      </c>
      <c r="R138">
        <f>IF(COUNTIF(H$11:H138,H138)=1,R137+1,R137)</f>
        <v>0</v>
      </c>
      <c r="S138">
        <f>IF(COUNTIF(F$11:F138,F138)=1,S137+1,S137)</f>
        <v>1</v>
      </c>
      <c r="T138">
        <f>IF(AND(COUNTIFS(H$11:H138,H138,F$11:F138,F138)=1,$F138='Summary of Staff by Role'!$C$11),T137+1,T137)</f>
        <v>0</v>
      </c>
      <c r="U138">
        <f>IF(AND(COUNTIF(D$11:D138,D138)=1,E138&lt;&gt;"HEI"),U137+1,U137)</f>
        <v>1</v>
      </c>
    </row>
    <row r="139" spans="2:21" ht="15.75" x14ac:dyDescent="0.25">
      <c r="B139" s="4"/>
      <c r="C139" s="193"/>
      <c r="D139" s="317"/>
      <c r="E139" s="318" t="str">
        <f>IFERROR(VLOOKUP($D139,'START - AWARD DETAILS'!$F$21:$G$40,2,0),"")</f>
        <v/>
      </c>
      <c r="F139" s="192"/>
      <c r="G139" s="192"/>
      <c r="H139" s="417"/>
      <c r="I139" s="192"/>
      <c r="J139" s="207"/>
      <c r="K139" s="421"/>
      <c r="L139" s="319">
        <f t="shared" si="2"/>
        <v>0</v>
      </c>
      <c r="M139" s="320"/>
      <c r="N139" s="4"/>
      <c r="P139">
        <f>IF(COUNTIF(D$11:D139,D139)=1,P138+1,P138)</f>
        <v>1</v>
      </c>
      <c r="Q139">
        <f>IF(COUNTIF(E$11:E139,E139)=1,Q138+1,Q138)</f>
        <v>2</v>
      </c>
      <c r="R139">
        <f>IF(COUNTIF(H$11:H139,H139)=1,R138+1,R138)</f>
        <v>0</v>
      </c>
      <c r="S139">
        <f>IF(COUNTIF(F$11:F139,F139)=1,S138+1,S138)</f>
        <v>1</v>
      </c>
      <c r="T139">
        <f>IF(AND(COUNTIFS(H$11:H139,H139,F$11:F139,F139)=1,$F139='Summary of Staff by Role'!$C$11),T138+1,T138)</f>
        <v>0</v>
      </c>
      <c r="U139">
        <f>IF(AND(COUNTIF(D$11:D139,D139)=1,E139&lt;&gt;"HEI"),U138+1,U138)</f>
        <v>1</v>
      </c>
    </row>
    <row r="140" spans="2:21" ht="15.75" x14ac:dyDescent="0.25">
      <c r="B140" s="4"/>
      <c r="C140" s="193"/>
      <c r="D140" s="317"/>
      <c r="E140" s="318" t="str">
        <f>IFERROR(VLOOKUP($D140,'START - AWARD DETAILS'!$F$21:$G$40,2,0),"")</f>
        <v/>
      </c>
      <c r="F140" s="192"/>
      <c r="G140" s="192"/>
      <c r="H140" s="417"/>
      <c r="I140" s="192"/>
      <c r="J140" s="207"/>
      <c r="K140" s="421"/>
      <c r="L140" s="319">
        <f t="shared" si="2"/>
        <v>0</v>
      </c>
      <c r="M140" s="320"/>
      <c r="N140" s="4"/>
      <c r="P140">
        <f>IF(COUNTIF(D$11:D140,D140)=1,P139+1,P139)</f>
        <v>1</v>
      </c>
      <c r="Q140">
        <f>IF(COUNTIF(E$11:E140,E140)=1,Q139+1,Q139)</f>
        <v>2</v>
      </c>
      <c r="R140">
        <f>IF(COUNTIF(H$11:H140,H140)=1,R139+1,R139)</f>
        <v>0</v>
      </c>
      <c r="S140">
        <f>IF(COUNTIF(F$11:F140,F140)=1,S139+1,S139)</f>
        <v>1</v>
      </c>
      <c r="T140">
        <f>IF(AND(COUNTIFS(H$11:H140,H140,F$11:F140,F140)=1,$F140='Summary of Staff by Role'!$C$11),T139+1,T139)</f>
        <v>0</v>
      </c>
      <c r="U140">
        <f>IF(AND(COUNTIF(D$11:D140,D140)=1,E140&lt;&gt;"HEI"),U139+1,U139)</f>
        <v>1</v>
      </c>
    </row>
    <row r="141" spans="2:21" ht="15.75" x14ac:dyDescent="0.25">
      <c r="B141" s="4"/>
      <c r="C141" s="193"/>
      <c r="D141" s="317"/>
      <c r="E141" s="318" t="str">
        <f>IFERROR(VLOOKUP($D141,'START - AWARD DETAILS'!$F$21:$G$40,2,0),"")</f>
        <v/>
      </c>
      <c r="F141" s="192"/>
      <c r="G141" s="192"/>
      <c r="H141" s="417"/>
      <c r="I141" s="192"/>
      <c r="J141" s="207"/>
      <c r="K141" s="421"/>
      <c r="L141" s="319">
        <f t="shared" si="2"/>
        <v>0</v>
      </c>
      <c r="M141" s="320"/>
      <c r="N141" s="4"/>
      <c r="P141">
        <f>IF(COUNTIF(D$11:D141,D141)=1,P140+1,P140)</f>
        <v>1</v>
      </c>
      <c r="Q141">
        <f>IF(COUNTIF(E$11:E141,E141)=1,Q140+1,Q140)</f>
        <v>2</v>
      </c>
      <c r="R141">
        <f>IF(COUNTIF(H$11:H141,H141)=1,R140+1,R140)</f>
        <v>0</v>
      </c>
      <c r="S141">
        <f>IF(COUNTIF(F$11:F141,F141)=1,S140+1,S140)</f>
        <v>1</v>
      </c>
      <c r="T141">
        <f>IF(AND(COUNTIFS(H$11:H141,H141,F$11:F141,F141)=1,$F141='Summary of Staff by Role'!$C$11),T140+1,T140)</f>
        <v>0</v>
      </c>
      <c r="U141">
        <f>IF(AND(COUNTIF(D$11:D141,D141)=1,E141&lt;&gt;"HEI"),U140+1,U140)</f>
        <v>1</v>
      </c>
    </row>
    <row r="142" spans="2:21" ht="15.75" x14ac:dyDescent="0.25">
      <c r="B142" s="4"/>
      <c r="C142" s="193"/>
      <c r="D142" s="317"/>
      <c r="E142" s="318" t="str">
        <f>IFERROR(VLOOKUP($D142,'START - AWARD DETAILS'!$F$21:$G$40,2,0),"")</f>
        <v/>
      </c>
      <c r="F142" s="192"/>
      <c r="G142" s="192"/>
      <c r="H142" s="417"/>
      <c r="I142" s="192"/>
      <c r="J142" s="207"/>
      <c r="K142" s="421"/>
      <c r="L142" s="319">
        <f t="shared" si="2"/>
        <v>0</v>
      </c>
      <c r="M142" s="320"/>
      <c r="N142" s="4"/>
      <c r="P142">
        <f>IF(COUNTIF(D$11:D142,D142)=1,P141+1,P141)</f>
        <v>1</v>
      </c>
      <c r="Q142">
        <f>IF(COUNTIF(E$11:E142,E142)=1,Q141+1,Q141)</f>
        <v>2</v>
      </c>
      <c r="R142">
        <f>IF(COUNTIF(H$11:H142,H142)=1,R141+1,R141)</f>
        <v>0</v>
      </c>
      <c r="S142">
        <f>IF(COUNTIF(F$11:F142,F142)=1,S141+1,S141)</f>
        <v>1</v>
      </c>
      <c r="T142">
        <f>IF(AND(COUNTIFS(H$11:H142,H142,F$11:F142,F142)=1,$F142='Summary of Staff by Role'!$C$11),T141+1,T141)</f>
        <v>0</v>
      </c>
      <c r="U142">
        <f>IF(AND(COUNTIF(D$11:D142,D142)=1,E142&lt;&gt;"HEI"),U141+1,U141)</f>
        <v>1</v>
      </c>
    </row>
    <row r="143" spans="2:21" x14ac:dyDescent="0.25">
      <c r="B143" s="4"/>
      <c r="C143" s="193"/>
      <c r="D143" s="317"/>
      <c r="E143" s="318" t="str">
        <f>IFERROR(VLOOKUP($D143,'START - AWARD DETAILS'!$F$21:$G$40,2,0),"")</f>
        <v/>
      </c>
      <c r="F143" s="192"/>
      <c r="G143" s="192"/>
      <c r="H143" s="417"/>
      <c r="I143" s="206"/>
      <c r="J143" s="207"/>
      <c r="K143" s="207"/>
      <c r="L143" s="319">
        <f t="shared" si="2"/>
        <v>0</v>
      </c>
      <c r="M143" s="320"/>
      <c r="N143" s="4"/>
      <c r="P143">
        <f>IF(COUNTIF(D$11:D143,D143)=1,P142+1,P142)</f>
        <v>1</v>
      </c>
      <c r="Q143">
        <f>IF(COUNTIF(E$11:E143,E143)=1,Q142+1,Q142)</f>
        <v>2</v>
      </c>
      <c r="R143">
        <f>IF(COUNTIF(H$11:H143,H143)=1,R142+1,R142)</f>
        <v>0</v>
      </c>
      <c r="S143">
        <f>IF(COUNTIF(F$11:F143,F143)=1,S142+1,S142)</f>
        <v>1</v>
      </c>
      <c r="T143">
        <f>IF(AND(COUNTIFS(H$11:H143,H143,F$11:F143,F143)=1,$F143='Summary of Staff by Role'!$C$11),T142+1,T142)</f>
        <v>0</v>
      </c>
      <c r="U143">
        <f>IF(AND(COUNTIF(D$11:D143,D143)=1,E143&lt;&gt;"HEI"),U142+1,U142)</f>
        <v>1</v>
      </c>
    </row>
    <row r="144" spans="2:21" ht="15.75" x14ac:dyDescent="0.25">
      <c r="B144" s="4"/>
      <c r="C144" s="193"/>
      <c r="D144" s="317"/>
      <c r="E144" s="318" t="str">
        <f>IFERROR(VLOOKUP($D144,'START - AWARD DETAILS'!$F$21:$G$40,2,0),"")</f>
        <v/>
      </c>
      <c r="F144" s="192"/>
      <c r="G144" s="192"/>
      <c r="H144" s="417"/>
      <c r="I144" s="192"/>
      <c r="J144" s="207"/>
      <c r="K144" s="421"/>
      <c r="L144" s="319">
        <f t="shared" si="2"/>
        <v>0</v>
      </c>
      <c r="M144" s="320"/>
      <c r="N144" s="4"/>
      <c r="P144">
        <f>IF(COUNTIF(D$11:D144,D144)=1,P143+1,P143)</f>
        <v>1</v>
      </c>
      <c r="Q144">
        <f>IF(COUNTIF(E$11:E144,E144)=1,Q143+1,Q143)</f>
        <v>2</v>
      </c>
      <c r="R144">
        <f>IF(COUNTIF(H$11:H144,H144)=1,R143+1,R143)</f>
        <v>0</v>
      </c>
      <c r="S144">
        <f>IF(COUNTIF(F$11:F144,F144)=1,S143+1,S143)</f>
        <v>1</v>
      </c>
      <c r="T144">
        <f>IF(AND(COUNTIFS(H$11:H144,H144,F$11:F144,F144)=1,$F144='Summary of Staff by Role'!$C$11),T143+1,T143)</f>
        <v>0</v>
      </c>
      <c r="U144">
        <f>IF(AND(COUNTIF(D$11:D144,D144)=1,E144&lt;&gt;"HEI"),U143+1,U143)</f>
        <v>1</v>
      </c>
    </row>
    <row r="145" spans="2:21" ht="15.75" x14ac:dyDescent="0.25">
      <c r="B145" s="4"/>
      <c r="C145" s="193"/>
      <c r="D145" s="317"/>
      <c r="E145" s="318" t="str">
        <f>IFERROR(VLOOKUP($D145,'START - AWARD DETAILS'!$F$21:$G$40,2,0),"")</f>
        <v/>
      </c>
      <c r="F145" s="192"/>
      <c r="G145" s="192"/>
      <c r="H145" s="417"/>
      <c r="I145" s="192"/>
      <c r="J145" s="207"/>
      <c r="K145" s="421"/>
      <c r="L145" s="319">
        <f t="shared" si="2"/>
        <v>0</v>
      </c>
      <c r="M145" s="320"/>
      <c r="N145" s="4"/>
      <c r="P145">
        <f>IF(COUNTIF(D$11:D145,D145)=1,P144+1,P144)</f>
        <v>1</v>
      </c>
      <c r="Q145">
        <f>IF(COUNTIF(E$11:E145,E145)=1,Q144+1,Q144)</f>
        <v>2</v>
      </c>
      <c r="R145">
        <f>IF(COUNTIF(H$11:H145,H145)=1,R144+1,R144)</f>
        <v>0</v>
      </c>
      <c r="S145">
        <f>IF(COUNTIF(F$11:F145,F145)=1,S144+1,S144)</f>
        <v>1</v>
      </c>
      <c r="T145">
        <f>IF(AND(COUNTIFS(H$11:H145,H145,F$11:F145,F145)=1,$F145='Summary of Staff by Role'!$C$11),T144+1,T144)</f>
        <v>0</v>
      </c>
      <c r="U145">
        <f>IF(AND(COUNTIF(D$11:D145,D145)=1,E145&lt;&gt;"HEI"),U144+1,U144)</f>
        <v>1</v>
      </c>
    </row>
    <row r="146" spans="2:21" ht="15.75" x14ac:dyDescent="0.25">
      <c r="B146" s="4"/>
      <c r="C146" s="193"/>
      <c r="D146" s="317"/>
      <c r="E146" s="318" t="str">
        <f>IFERROR(VLOOKUP($D146,'START - AWARD DETAILS'!$F$21:$G$40,2,0),"")</f>
        <v/>
      </c>
      <c r="F146" s="192"/>
      <c r="G146" s="192"/>
      <c r="H146" s="417"/>
      <c r="I146" s="192"/>
      <c r="J146" s="207"/>
      <c r="K146" s="421"/>
      <c r="L146" s="319">
        <f t="shared" ref="L146:L209" si="3">SUM(J146:K146)</f>
        <v>0</v>
      </c>
      <c r="M146" s="320"/>
      <c r="N146" s="4"/>
      <c r="P146">
        <f>IF(COUNTIF(D$11:D146,D146)=1,P145+1,P145)</f>
        <v>1</v>
      </c>
      <c r="Q146">
        <f>IF(COUNTIF(E$11:E146,E146)=1,Q145+1,Q145)</f>
        <v>2</v>
      </c>
      <c r="R146">
        <f>IF(COUNTIF(H$11:H146,H146)=1,R145+1,R145)</f>
        <v>0</v>
      </c>
      <c r="S146">
        <f>IF(COUNTIF(F$11:F146,F146)=1,S145+1,S145)</f>
        <v>1</v>
      </c>
      <c r="T146">
        <f>IF(AND(COUNTIFS(H$11:H146,H146,F$11:F146,F146)=1,$F146='Summary of Staff by Role'!$C$11),T145+1,T145)</f>
        <v>0</v>
      </c>
      <c r="U146">
        <f>IF(AND(COUNTIF(D$11:D146,D146)=1,E146&lt;&gt;"HEI"),U145+1,U145)</f>
        <v>1</v>
      </c>
    </row>
    <row r="147" spans="2:21" x14ac:dyDescent="0.25">
      <c r="B147" s="4"/>
      <c r="C147" s="193"/>
      <c r="D147" s="317"/>
      <c r="E147" s="318" t="str">
        <f>IFERROR(VLOOKUP($D147,'START - AWARD DETAILS'!$F$21:$G$40,2,0),"")</f>
        <v/>
      </c>
      <c r="F147" s="192"/>
      <c r="G147" s="192"/>
      <c r="H147" s="417"/>
      <c r="I147" s="206"/>
      <c r="J147" s="207"/>
      <c r="K147" s="321"/>
      <c r="L147" s="319">
        <f t="shared" si="3"/>
        <v>0</v>
      </c>
      <c r="M147" s="320"/>
      <c r="N147" s="4"/>
      <c r="P147">
        <f>IF(COUNTIF(D$11:D147,D147)=1,P146+1,P146)</f>
        <v>1</v>
      </c>
      <c r="Q147">
        <f>IF(COUNTIF(E$11:E147,E147)=1,Q146+1,Q146)</f>
        <v>2</v>
      </c>
      <c r="R147">
        <f>IF(COUNTIF(H$11:H147,H147)=1,R146+1,R146)</f>
        <v>0</v>
      </c>
      <c r="S147">
        <f>IF(COUNTIF(F$11:F147,F147)=1,S146+1,S146)</f>
        <v>1</v>
      </c>
      <c r="T147">
        <f>IF(AND(COUNTIFS(H$11:H147,H147,F$11:F147,F147)=1,$F147='Summary of Staff by Role'!$C$11),T146+1,T146)</f>
        <v>0</v>
      </c>
      <c r="U147">
        <f>IF(AND(COUNTIF(D$11:D147,D147)=1,E147&lt;&gt;"HEI"),U146+1,U146)</f>
        <v>1</v>
      </c>
    </row>
    <row r="148" spans="2:21" x14ac:dyDescent="0.25">
      <c r="B148" s="4"/>
      <c r="C148" s="193"/>
      <c r="D148" s="317"/>
      <c r="E148" s="318" t="str">
        <f>IFERROR(VLOOKUP($D148,'START - AWARD DETAILS'!$F$21:$G$40,2,0),"")</f>
        <v/>
      </c>
      <c r="F148" s="192"/>
      <c r="G148" s="192"/>
      <c r="H148" s="417"/>
      <c r="I148" s="206"/>
      <c r="J148" s="207"/>
      <c r="K148" s="321"/>
      <c r="L148" s="319">
        <f t="shared" si="3"/>
        <v>0</v>
      </c>
      <c r="M148" s="320"/>
      <c r="N148" s="4"/>
      <c r="P148">
        <f>IF(COUNTIF(D$11:D148,D148)=1,P147+1,P147)</f>
        <v>1</v>
      </c>
      <c r="Q148">
        <f>IF(COUNTIF(E$11:E148,E148)=1,Q147+1,Q147)</f>
        <v>2</v>
      </c>
      <c r="R148">
        <f>IF(COUNTIF(H$11:H148,H148)=1,R147+1,R147)</f>
        <v>0</v>
      </c>
      <c r="S148">
        <f>IF(COUNTIF(F$11:F148,F148)=1,S147+1,S147)</f>
        <v>1</v>
      </c>
      <c r="T148">
        <f>IF(AND(COUNTIFS(H$11:H148,H148,F$11:F148,F148)=1,$F148='Summary of Staff by Role'!$C$11),T147+1,T147)</f>
        <v>0</v>
      </c>
      <c r="U148">
        <f>IF(AND(COUNTIF(D$11:D148,D148)=1,E148&lt;&gt;"HEI"),U147+1,U147)</f>
        <v>1</v>
      </c>
    </row>
    <row r="149" spans="2:21" x14ac:dyDescent="0.25">
      <c r="B149" s="4"/>
      <c r="C149" s="193"/>
      <c r="D149" s="317"/>
      <c r="E149" s="318" t="str">
        <f>IFERROR(VLOOKUP($D149,'START - AWARD DETAILS'!$F$21:$G$40,2,0),"")</f>
        <v/>
      </c>
      <c r="F149" s="192"/>
      <c r="G149" s="192"/>
      <c r="H149" s="417"/>
      <c r="I149" s="206"/>
      <c r="J149" s="207"/>
      <c r="K149" s="321"/>
      <c r="L149" s="319">
        <f t="shared" si="3"/>
        <v>0</v>
      </c>
      <c r="M149" s="320"/>
      <c r="N149" s="4"/>
      <c r="P149">
        <f>IF(COUNTIF(D$11:D149,D149)=1,P148+1,P148)</f>
        <v>1</v>
      </c>
      <c r="Q149">
        <f>IF(COUNTIF(E$11:E149,E149)=1,Q148+1,Q148)</f>
        <v>2</v>
      </c>
      <c r="R149">
        <f>IF(COUNTIF(H$11:H149,H149)=1,R148+1,R148)</f>
        <v>0</v>
      </c>
      <c r="S149">
        <f>IF(COUNTIF(F$11:F149,F149)=1,S148+1,S148)</f>
        <v>1</v>
      </c>
      <c r="T149">
        <f>IF(AND(COUNTIFS(H$11:H149,H149,F$11:F149,F149)=1,$F149='Summary of Staff by Role'!$C$11),T148+1,T148)</f>
        <v>0</v>
      </c>
      <c r="U149">
        <f>IF(AND(COUNTIF(D$11:D149,D149)=1,E149&lt;&gt;"HEI"),U148+1,U148)</f>
        <v>1</v>
      </c>
    </row>
    <row r="150" spans="2:21" ht="15.75" x14ac:dyDescent="0.25">
      <c r="B150" s="4"/>
      <c r="C150" s="193"/>
      <c r="D150" s="317"/>
      <c r="E150" s="318" t="str">
        <f>IFERROR(VLOOKUP($D150,'START - AWARD DETAILS'!$F$21:$G$40,2,0),"")</f>
        <v/>
      </c>
      <c r="F150" s="192"/>
      <c r="G150" s="192"/>
      <c r="H150" s="417"/>
      <c r="I150" s="206"/>
      <c r="J150" s="207"/>
      <c r="K150" s="421"/>
      <c r="L150" s="319">
        <f t="shared" si="3"/>
        <v>0</v>
      </c>
      <c r="M150" s="320"/>
      <c r="N150" s="4"/>
      <c r="P150">
        <f>IF(COUNTIF(D$11:D150,D150)=1,P149+1,P149)</f>
        <v>1</v>
      </c>
      <c r="Q150">
        <f>IF(COUNTIF(E$11:E150,E150)=1,Q149+1,Q149)</f>
        <v>2</v>
      </c>
      <c r="R150">
        <f>IF(COUNTIF(H$11:H150,H150)=1,R149+1,R149)</f>
        <v>0</v>
      </c>
      <c r="S150">
        <f>IF(COUNTIF(F$11:F150,F150)=1,S149+1,S149)</f>
        <v>1</v>
      </c>
      <c r="T150">
        <f>IF(AND(COUNTIFS(H$11:H150,H150,F$11:F150,F150)=1,$F150='Summary of Staff by Role'!$C$11),T149+1,T149)</f>
        <v>0</v>
      </c>
      <c r="U150">
        <f>IF(AND(COUNTIF(D$11:D150,D150)=1,E150&lt;&gt;"HEI"),U149+1,U149)</f>
        <v>1</v>
      </c>
    </row>
    <row r="151" spans="2:21" ht="15.75" x14ac:dyDescent="0.25">
      <c r="B151" s="4"/>
      <c r="C151" s="193"/>
      <c r="D151" s="317"/>
      <c r="E151" s="318" t="str">
        <f>IFERROR(VLOOKUP($D151,'START - AWARD DETAILS'!$F$21:$G$40,2,0),"")</f>
        <v/>
      </c>
      <c r="F151" s="192"/>
      <c r="G151" s="192"/>
      <c r="H151" s="417"/>
      <c r="I151" s="206"/>
      <c r="J151" s="207"/>
      <c r="K151" s="421"/>
      <c r="L151" s="319">
        <f t="shared" si="3"/>
        <v>0</v>
      </c>
      <c r="M151" s="320"/>
      <c r="N151" s="4"/>
      <c r="P151">
        <f>IF(COUNTIF(D$11:D151,D151)=1,P150+1,P150)</f>
        <v>1</v>
      </c>
      <c r="Q151">
        <f>IF(COUNTIF(E$11:E151,E151)=1,Q150+1,Q150)</f>
        <v>2</v>
      </c>
      <c r="R151">
        <f>IF(COUNTIF(H$11:H151,H151)=1,R150+1,R150)</f>
        <v>0</v>
      </c>
      <c r="S151">
        <f>IF(COUNTIF(F$11:F151,F151)=1,S150+1,S150)</f>
        <v>1</v>
      </c>
      <c r="T151">
        <f>IF(AND(COUNTIFS(H$11:H151,H151,F$11:F151,F151)=1,$F151='Summary of Staff by Role'!$C$11),T150+1,T150)</f>
        <v>0</v>
      </c>
      <c r="U151">
        <f>IF(AND(COUNTIF(D$11:D151,D151)=1,E151&lt;&gt;"HEI"),U150+1,U150)</f>
        <v>1</v>
      </c>
    </row>
    <row r="152" spans="2:21" ht="15.75" x14ac:dyDescent="0.25">
      <c r="B152" s="4"/>
      <c r="C152" s="193"/>
      <c r="D152" s="317"/>
      <c r="E152" s="318" t="str">
        <f>IFERROR(VLOOKUP($D152,'START - AWARD DETAILS'!$F$21:$G$40,2,0),"")</f>
        <v/>
      </c>
      <c r="F152" s="192"/>
      <c r="G152" s="192"/>
      <c r="H152" s="417"/>
      <c r="I152" s="206"/>
      <c r="J152" s="207"/>
      <c r="K152" s="421"/>
      <c r="L152" s="319">
        <f t="shared" si="3"/>
        <v>0</v>
      </c>
      <c r="M152" s="320"/>
      <c r="N152" s="4"/>
      <c r="P152">
        <f>IF(COUNTIF(D$11:D152,D152)=1,P151+1,P151)</f>
        <v>1</v>
      </c>
      <c r="Q152">
        <f>IF(COUNTIF(E$11:E152,E152)=1,Q151+1,Q151)</f>
        <v>2</v>
      </c>
      <c r="R152">
        <f>IF(COUNTIF(H$11:H152,H152)=1,R151+1,R151)</f>
        <v>0</v>
      </c>
      <c r="S152">
        <f>IF(COUNTIF(F$11:F152,F152)=1,S151+1,S151)</f>
        <v>1</v>
      </c>
      <c r="T152">
        <f>IF(AND(COUNTIFS(H$11:H152,H152,F$11:F152,F152)=1,$F152='Summary of Staff by Role'!$C$11),T151+1,T151)</f>
        <v>0</v>
      </c>
      <c r="U152">
        <f>IF(AND(COUNTIF(D$11:D152,D152)=1,E152&lt;&gt;"HEI"),U151+1,U151)</f>
        <v>1</v>
      </c>
    </row>
    <row r="153" spans="2:21" ht="15.75" x14ac:dyDescent="0.25">
      <c r="B153" s="4"/>
      <c r="C153" s="193"/>
      <c r="D153" s="317"/>
      <c r="E153" s="318" t="str">
        <f>IFERROR(VLOOKUP($D153,'START - AWARD DETAILS'!$F$21:$G$40,2,0),"")</f>
        <v/>
      </c>
      <c r="F153" s="192"/>
      <c r="G153" s="192"/>
      <c r="H153" s="417"/>
      <c r="I153" s="206"/>
      <c r="J153" s="207"/>
      <c r="K153" s="421"/>
      <c r="L153" s="319">
        <f t="shared" si="3"/>
        <v>0</v>
      </c>
      <c r="M153" s="320"/>
      <c r="N153" s="4"/>
      <c r="P153">
        <f>IF(COUNTIF(D$11:D153,D153)=1,P152+1,P152)</f>
        <v>1</v>
      </c>
      <c r="Q153">
        <f>IF(COUNTIF(E$11:E153,E153)=1,Q152+1,Q152)</f>
        <v>2</v>
      </c>
      <c r="R153">
        <f>IF(COUNTIF(H$11:H153,H153)=1,R152+1,R152)</f>
        <v>0</v>
      </c>
      <c r="S153">
        <f>IF(COUNTIF(F$11:F153,F153)=1,S152+1,S152)</f>
        <v>1</v>
      </c>
      <c r="T153">
        <f>IF(AND(COUNTIFS(H$11:H153,H153,F$11:F153,F153)=1,$F153='Summary of Staff by Role'!$C$11),T152+1,T152)</f>
        <v>0</v>
      </c>
      <c r="U153">
        <f>IF(AND(COUNTIF(D$11:D153,D153)=1,E153&lt;&gt;"HEI"),U152+1,U152)</f>
        <v>1</v>
      </c>
    </row>
    <row r="154" spans="2:21" ht="15.75" x14ac:dyDescent="0.25">
      <c r="B154" s="4"/>
      <c r="C154" s="193"/>
      <c r="D154" s="317"/>
      <c r="E154" s="318" t="str">
        <f>IFERROR(VLOOKUP($D154,'START - AWARD DETAILS'!$F$21:$G$40,2,0),"")</f>
        <v/>
      </c>
      <c r="F154" s="192"/>
      <c r="G154" s="192"/>
      <c r="H154" s="418"/>
      <c r="I154" s="206"/>
      <c r="J154" s="207"/>
      <c r="K154" s="421"/>
      <c r="L154" s="319">
        <f t="shared" si="3"/>
        <v>0</v>
      </c>
      <c r="M154" s="320"/>
      <c r="N154" s="4"/>
      <c r="P154">
        <f>IF(COUNTIF(D$11:D154,D154)=1,P153+1,P153)</f>
        <v>1</v>
      </c>
      <c r="Q154">
        <f>IF(COUNTIF(E$11:E154,E154)=1,Q153+1,Q153)</f>
        <v>2</v>
      </c>
      <c r="R154">
        <f>IF(COUNTIF(H$11:H154,H154)=1,R153+1,R153)</f>
        <v>0</v>
      </c>
      <c r="S154">
        <f>IF(COUNTIF(F$11:F154,F154)=1,S153+1,S153)</f>
        <v>1</v>
      </c>
      <c r="T154">
        <f>IF(AND(COUNTIFS(H$11:H154,H154,F$11:F154,F154)=1,$F154='Summary of Staff by Role'!$C$11),T153+1,T153)</f>
        <v>0</v>
      </c>
      <c r="U154">
        <f>IF(AND(COUNTIF(D$11:D154,D154)=1,E154&lt;&gt;"HEI"),U153+1,U153)</f>
        <v>1</v>
      </c>
    </row>
    <row r="155" spans="2:21" ht="15.75" x14ac:dyDescent="0.25">
      <c r="B155" s="4"/>
      <c r="C155" s="193"/>
      <c r="D155" s="317"/>
      <c r="E155" s="318" t="str">
        <f>IFERROR(VLOOKUP($D155,'START - AWARD DETAILS'!$F$21:$G$40,2,0),"")</f>
        <v/>
      </c>
      <c r="F155" s="192"/>
      <c r="G155" s="192"/>
      <c r="H155" s="417"/>
      <c r="I155" s="206"/>
      <c r="J155" s="207"/>
      <c r="K155" s="421"/>
      <c r="L155" s="319">
        <f t="shared" si="3"/>
        <v>0</v>
      </c>
      <c r="M155" s="320"/>
      <c r="N155" s="4"/>
      <c r="P155">
        <f>IF(COUNTIF(D$11:D155,D155)=1,P154+1,P154)</f>
        <v>1</v>
      </c>
      <c r="Q155">
        <f>IF(COUNTIF(E$11:E155,E155)=1,Q154+1,Q154)</f>
        <v>2</v>
      </c>
      <c r="R155">
        <f>IF(COUNTIF(H$11:H155,H155)=1,R154+1,R154)</f>
        <v>0</v>
      </c>
      <c r="S155">
        <f>IF(COUNTIF(F$11:F155,F155)=1,S154+1,S154)</f>
        <v>1</v>
      </c>
      <c r="T155">
        <f>IF(AND(COUNTIFS(H$11:H155,H155,F$11:F155,F155)=1,$F155='Summary of Staff by Role'!$C$11),T154+1,T154)</f>
        <v>0</v>
      </c>
      <c r="U155">
        <f>IF(AND(COUNTIF(D$11:D155,D155)=1,E155&lt;&gt;"HEI"),U154+1,U154)</f>
        <v>1</v>
      </c>
    </row>
    <row r="156" spans="2:21" ht="15.75" x14ac:dyDescent="0.25">
      <c r="B156" s="4"/>
      <c r="C156" s="193"/>
      <c r="D156" s="317"/>
      <c r="E156" s="318" t="str">
        <f>IFERROR(VLOOKUP($D156,'START - AWARD DETAILS'!$F$21:$G$40,2,0),"")</f>
        <v/>
      </c>
      <c r="F156" s="192"/>
      <c r="G156" s="192"/>
      <c r="H156" s="418"/>
      <c r="I156" s="206"/>
      <c r="J156" s="207"/>
      <c r="K156" s="421"/>
      <c r="L156" s="319">
        <f t="shared" si="3"/>
        <v>0</v>
      </c>
      <c r="M156" s="320"/>
      <c r="N156" s="4"/>
      <c r="P156">
        <f>IF(COUNTIF(D$11:D156,D156)=1,P155+1,P155)</f>
        <v>1</v>
      </c>
      <c r="Q156">
        <f>IF(COUNTIF(E$11:E156,E156)=1,Q155+1,Q155)</f>
        <v>2</v>
      </c>
      <c r="R156">
        <f>IF(COUNTIF(H$11:H156,H156)=1,R155+1,R155)</f>
        <v>0</v>
      </c>
      <c r="S156">
        <f>IF(COUNTIF(F$11:F156,F156)=1,S155+1,S155)</f>
        <v>1</v>
      </c>
      <c r="T156">
        <f>IF(AND(COUNTIFS(H$11:H156,H156,F$11:F156,F156)=1,$F156='Summary of Staff by Role'!$C$11),T155+1,T155)</f>
        <v>0</v>
      </c>
      <c r="U156">
        <f>IF(AND(COUNTIF(D$11:D156,D156)=1,E156&lt;&gt;"HEI"),U155+1,U155)</f>
        <v>1</v>
      </c>
    </row>
    <row r="157" spans="2:21" ht="15.75" x14ac:dyDescent="0.25">
      <c r="B157" s="4"/>
      <c r="C157" s="193"/>
      <c r="D157" s="317"/>
      <c r="E157" s="318" t="str">
        <f>IFERROR(VLOOKUP($D157,'START - AWARD DETAILS'!$F$21:$G$40,2,0),"")</f>
        <v/>
      </c>
      <c r="F157" s="192"/>
      <c r="G157" s="192"/>
      <c r="H157" s="417"/>
      <c r="I157" s="206"/>
      <c r="J157" s="207"/>
      <c r="K157" s="421"/>
      <c r="L157" s="319">
        <f t="shared" si="3"/>
        <v>0</v>
      </c>
      <c r="M157" s="320"/>
      <c r="N157" s="4"/>
      <c r="P157">
        <f>IF(COUNTIF(D$11:D157,D157)=1,P156+1,P156)</f>
        <v>1</v>
      </c>
      <c r="Q157">
        <f>IF(COUNTIF(E$11:E157,E157)=1,Q156+1,Q156)</f>
        <v>2</v>
      </c>
      <c r="R157">
        <f>IF(COUNTIF(H$11:H157,H157)=1,R156+1,R156)</f>
        <v>0</v>
      </c>
      <c r="S157">
        <f>IF(COUNTIF(F$11:F157,F157)=1,S156+1,S156)</f>
        <v>1</v>
      </c>
      <c r="T157">
        <f>IF(AND(COUNTIFS(H$11:H157,H157,F$11:F157,F157)=1,$F157='Summary of Staff by Role'!$C$11),T156+1,T156)</f>
        <v>0</v>
      </c>
      <c r="U157">
        <f>IF(AND(COUNTIF(D$11:D157,D157)=1,E157&lt;&gt;"HEI"),U156+1,U156)</f>
        <v>1</v>
      </c>
    </row>
    <row r="158" spans="2:21" ht="15.75" x14ac:dyDescent="0.25">
      <c r="B158" s="4"/>
      <c r="C158" s="193"/>
      <c r="D158" s="317"/>
      <c r="E158" s="318" t="str">
        <f>IFERROR(VLOOKUP($D158,'START - AWARD DETAILS'!$F$21:$G$40,2,0),"")</f>
        <v/>
      </c>
      <c r="F158" s="192"/>
      <c r="G158" s="192"/>
      <c r="H158" s="417"/>
      <c r="I158" s="206"/>
      <c r="J158" s="207"/>
      <c r="K158" s="421"/>
      <c r="L158" s="319">
        <f>SUM(J158:K158)</f>
        <v>0</v>
      </c>
      <c r="M158" s="320"/>
      <c r="N158" s="4"/>
      <c r="P158">
        <f>IF(COUNTIF(D$11:D158,D158)=1,P157+1,P157)</f>
        <v>1</v>
      </c>
      <c r="Q158">
        <f>IF(COUNTIF(E$11:E158,E158)=1,Q157+1,Q157)</f>
        <v>2</v>
      </c>
      <c r="R158">
        <f>IF(COUNTIF(H$11:H158,H158)=1,R157+1,R157)</f>
        <v>0</v>
      </c>
      <c r="S158">
        <f>IF(COUNTIF(F$11:F158,F158)=1,S157+1,S157)</f>
        <v>1</v>
      </c>
      <c r="T158">
        <f>IF(AND(COUNTIFS(H$11:H158,H158,F$11:F158,F158)=1,$F158='Summary of Staff by Role'!$C$11),T157+1,T157)</f>
        <v>0</v>
      </c>
      <c r="U158">
        <f>IF(AND(COUNTIF(D$11:D158,D158)=1,E158&lt;&gt;"HEI"),U157+1,U157)</f>
        <v>1</v>
      </c>
    </row>
    <row r="159" spans="2:21" ht="15.75" x14ac:dyDescent="0.25">
      <c r="B159" s="4"/>
      <c r="C159" s="193"/>
      <c r="D159" s="317"/>
      <c r="E159" s="318" t="str">
        <f>IFERROR(VLOOKUP($D159,'START - AWARD DETAILS'!$F$21:$G$40,2,0),"")</f>
        <v/>
      </c>
      <c r="F159" s="192"/>
      <c r="G159" s="192"/>
      <c r="H159" s="417"/>
      <c r="I159" s="206"/>
      <c r="J159" s="207"/>
      <c r="K159" s="421"/>
      <c r="L159" s="319">
        <f t="shared" si="3"/>
        <v>0</v>
      </c>
      <c r="M159" s="320"/>
      <c r="N159" s="4"/>
      <c r="P159">
        <f>IF(COUNTIF(D$11:D159,D159)=1,P158+1,P158)</f>
        <v>1</v>
      </c>
      <c r="Q159">
        <f>IF(COUNTIF(E$11:E159,E159)=1,Q158+1,Q158)</f>
        <v>2</v>
      </c>
      <c r="R159">
        <f>IF(COUNTIF(H$11:H159,H159)=1,R158+1,R158)</f>
        <v>0</v>
      </c>
      <c r="S159">
        <f>IF(COUNTIF(F$11:F162,#REF!)=1,S158+1,S158)</f>
        <v>1</v>
      </c>
      <c r="T159" t="e">
        <f>IF(AND(COUNTIFS(H$11:H159,H159,F$11:F162,#REF!)=1,#REF!='Summary of Staff by Role'!$C$11),T158+1,T158)</f>
        <v>#VALUE!</v>
      </c>
      <c r="U159">
        <f>IF(AND(COUNTIF(D$11:D159,D159)=1,E159&lt;&gt;"HEI"),U158+1,U158)</f>
        <v>1</v>
      </c>
    </row>
    <row r="160" spans="2:21" ht="15.75" x14ac:dyDescent="0.25">
      <c r="B160" s="4"/>
      <c r="C160" s="426"/>
      <c r="D160" s="317"/>
      <c r="E160" s="318" t="str">
        <f>IFERROR(VLOOKUP($D160,'START - AWARD DETAILS'!$F$21:$G$40,2,0),"")</f>
        <v/>
      </c>
      <c r="F160" s="192"/>
      <c r="G160" s="192"/>
      <c r="H160" s="426"/>
      <c r="I160" s="206"/>
      <c r="J160" s="427"/>
      <c r="K160" s="421"/>
      <c r="L160" s="319">
        <f t="shared" si="3"/>
        <v>0</v>
      </c>
      <c r="M160" s="320"/>
      <c r="N160" s="4"/>
      <c r="P160">
        <f>IF(COUNTIF(D$11:D160,D160)=1,P159+1,P159)</f>
        <v>1</v>
      </c>
      <c r="Q160">
        <f>IF(COUNTIF(E$11:E160,E160)=1,Q159+1,Q159)</f>
        <v>2</v>
      </c>
      <c r="R160">
        <f>IF(COUNTIF(H$11:H160,H160)=1,R159+1,R159)</f>
        <v>0</v>
      </c>
      <c r="S160">
        <f>IF(COUNTIF(F$11:F162,F162)=1,S159+1,S159)</f>
        <v>1</v>
      </c>
      <c r="T160" t="e">
        <f>IF(AND(COUNTIFS(H$11:H160,H160,F$11:F162,F162)=1,$F162='Summary of Staff by Role'!$C$11),T159+1,T159)</f>
        <v>#VALUE!</v>
      </c>
      <c r="U160">
        <f>IF(AND(COUNTIF(D$11:D160,D160)=1,E160&lt;&gt;"HEI"),U159+1,U159)</f>
        <v>1</v>
      </c>
    </row>
    <row r="161" spans="2:21" ht="15.75" x14ac:dyDescent="0.25">
      <c r="B161" s="4"/>
      <c r="C161" s="426"/>
      <c r="D161" s="317"/>
      <c r="E161" s="318" t="str">
        <f>IFERROR(VLOOKUP($D161,'START - AWARD DETAILS'!$F$21:$G$40,2,0),"")</f>
        <v/>
      </c>
      <c r="F161" s="192"/>
      <c r="G161" s="192"/>
      <c r="H161" s="426"/>
      <c r="I161" s="206"/>
      <c r="J161" s="427"/>
      <c r="K161" s="421"/>
      <c r="L161" s="319">
        <f>SUM(J161:K161)</f>
        <v>0</v>
      </c>
      <c r="M161" s="320"/>
      <c r="N161" s="4"/>
      <c r="P161">
        <f>IF(COUNTIF(D$11:D161,D161)=1,P160+1,P160)</f>
        <v>1</v>
      </c>
      <c r="Q161">
        <f>IF(COUNTIF(E$11:E161,E161)=1,Q160+1,Q160)</f>
        <v>2</v>
      </c>
      <c r="R161">
        <f>IF(COUNTIF(H$11:H161,H161)=1,R160+1,R160)</f>
        <v>0</v>
      </c>
      <c r="S161">
        <f>IF(COUNTIF(F$11:F160,F160)=1,S160+1,S160)</f>
        <v>1</v>
      </c>
      <c r="T161" t="e">
        <f>IF(AND(COUNTIFS(H$11:H161,H161,F$11:F160,F160)=1,$F160='Summary of Staff by Role'!$C$11),T160+1,T160)</f>
        <v>#VALUE!</v>
      </c>
      <c r="U161">
        <f>IF(AND(COUNTIF(D$11:D161,D161)=1,E161&lt;&gt;"HEI"),U160+1,U160)</f>
        <v>1</v>
      </c>
    </row>
    <row r="162" spans="2:21" ht="15.75" x14ac:dyDescent="0.25">
      <c r="B162" s="4"/>
      <c r="C162" s="426"/>
      <c r="D162" s="317"/>
      <c r="E162" s="318" t="str">
        <f>IFERROR(VLOOKUP($D162,'START - AWARD DETAILS'!$F$21:$G$40,2,0),"")</f>
        <v/>
      </c>
      <c r="F162" s="192"/>
      <c r="G162" s="192"/>
      <c r="H162" s="426"/>
      <c r="I162" s="206"/>
      <c r="J162" s="427"/>
      <c r="K162" s="421"/>
      <c r="L162" s="319">
        <f t="shared" si="3"/>
        <v>0</v>
      </c>
      <c r="M162" s="320"/>
      <c r="N162" s="4"/>
      <c r="P162">
        <f>IF(COUNTIF(D$11:D162,D162)=1,P161+1,P161)</f>
        <v>1</v>
      </c>
      <c r="Q162">
        <f>IF(COUNTIF(E$11:E162,E162)=1,Q161+1,Q161)</f>
        <v>2</v>
      </c>
      <c r="R162">
        <f>IF(COUNTIF(H$11:H162,H162)=1,R161+1,R161)</f>
        <v>0</v>
      </c>
      <c r="S162">
        <f>IF(COUNTIF(F$11:F162,#REF!)=1,S161+1,S161)</f>
        <v>1</v>
      </c>
      <c r="T162" t="e">
        <f>IF(AND(COUNTIFS(H$11:H162,H162,F$11:F162,#REF!)=1,#REF!='Summary of Staff by Role'!$C$11),T161+1,T161)</f>
        <v>#REF!</v>
      </c>
      <c r="U162">
        <f>IF(AND(COUNTIF(D$11:D162,D162)=1,E162&lt;&gt;"HEI"),U161+1,U161)</f>
        <v>1</v>
      </c>
    </row>
    <row r="163" spans="2:21" ht="15.75" x14ac:dyDescent="0.25">
      <c r="B163" s="4"/>
      <c r="C163" s="426"/>
      <c r="D163" s="317"/>
      <c r="E163" s="318" t="str">
        <f>IFERROR(VLOOKUP($D163,'START - AWARD DETAILS'!$F$21:$G$40,2,0),"")</f>
        <v/>
      </c>
      <c r="F163" s="192"/>
      <c r="G163" s="192"/>
      <c r="H163" s="426"/>
      <c r="I163" s="206"/>
      <c r="J163" s="427"/>
      <c r="K163" s="421"/>
      <c r="L163" s="319">
        <f t="shared" si="3"/>
        <v>0</v>
      </c>
      <c r="M163" s="320"/>
      <c r="N163" s="4"/>
      <c r="P163">
        <f>IF(COUNTIF(D$11:D163,D163)=1,P162+1,P162)</f>
        <v>1</v>
      </c>
      <c r="Q163">
        <f>IF(COUNTIF(E$11:E163,E163)=1,Q162+1,Q162)</f>
        <v>2</v>
      </c>
      <c r="R163">
        <f>IF(COUNTIF(H$11:H163,H163)=1,R162+1,R162)</f>
        <v>0</v>
      </c>
      <c r="S163">
        <f>IF(COUNTIF(F$11:F163,F163)=1,S162+1,S162)</f>
        <v>1</v>
      </c>
      <c r="T163" t="e">
        <f>IF(AND(COUNTIFS(H$11:H163,H163,F$11:F163,F163)=1,$F163='Summary of Staff by Role'!$C$11),T162+1,T162)</f>
        <v>#REF!</v>
      </c>
      <c r="U163">
        <f>IF(AND(COUNTIF(D$11:D163,D163)=1,E163&lt;&gt;"HEI"),U162+1,U162)</f>
        <v>1</v>
      </c>
    </row>
    <row r="164" spans="2:21" ht="15.75" x14ac:dyDescent="0.25">
      <c r="B164" s="4"/>
      <c r="C164" s="426"/>
      <c r="D164" s="317"/>
      <c r="E164" s="318" t="str">
        <f>IFERROR(VLOOKUP($D164,'START - AWARD DETAILS'!$F$21:$G$40,2,0),"")</f>
        <v/>
      </c>
      <c r="F164" s="192"/>
      <c r="G164" s="192"/>
      <c r="H164" s="426"/>
      <c r="I164" s="206"/>
      <c r="J164" s="427"/>
      <c r="K164" s="421"/>
      <c r="L164" s="319">
        <f t="shared" si="3"/>
        <v>0</v>
      </c>
      <c r="M164" s="320"/>
      <c r="N164" s="4"/>
      <c r="P164">
        <f>IF(COUNTIF(D$11:D164,D164)=1,P163+1,P163)</f>
        <v>1</v>
      </c>
      <c r="Q164">
        <f>IF(COUNTIF(E$11:E164,E164)=1,Q163+1,Q163)</f>
        <v>2</v>
      </c>
      <c r="R164">
        <f>IF(COUNTIF(H$11:H164,H164)=1,R163+1,R163)</f>
        <v>0</v>
      </c>
      <c r="S164">
        <f>IF(COUNTIF(F$11:F164,F164)=1,S163+1,S163)</f>
        <v>1</v>
      </c>
      <c r="T164" t="e">
        <f>IF(AND(COUNTIFS(H$11:H164,H164,F$11:F164,F164)=1,$F164='Summary of Staff by Role'!$C$11),T163+1,T163)</f>
        <v>#REF!</v>
      </c>
      <c r="U164">
        <f>IF(AND(COUNTIF(D$11:D164,D164)=1,E164&lt;&gt;"HEI"),U163+1,U163)</f>
        <v>1</v>
      </c>
    </row>
    <row r="165" spans="2:21" ht="15.75" x14ac:dyDescent="0.25">
      <c r="B165" s="4"/>
      <c r="C165" s="426"/>
      <c r="D165" s="317"/>
      <c r="E165" s="318" t="str">
        <f>IFERROR(VLOOKUP($D165,'START - AWARD DETAILS'!$F$21:$G$40,2,0),"")</f>
        <v/>
      </c>
      <c r="F165" s="192"/>
      <c r="G165" s="192"/>
      <c r="H165" s="426"/>
      <c r="I165" s="206"/>
      <c r="J165" s="427"/>
      <c r="K165" s="421"/>
      <c r="L165" s="319">
        <f t="shared" si="3"/>
        <v>0</v>
      </c>
      <c r="M165" s="320"/>
      <c r="N165" s="4"/>
      <c r="P165">
        <f>IF(COUNTIF(D$11:D165,D165)=1,P164+1,P164)</f>
        <v>1</v>
      </c>
      <c r="Q165">
        <f>IF(COUNTIF(E$11:E165,E165)=1,Q164+1,Q164)</f>
        <v>2</v>
      </c>
      <c r="R165">
        <f>IF(COUNTIF(H$11:H165,H165)=1,R164+1,R164)</f>
        <v>0</v>
      </c>
      <c r="S165">
        <f>IF(COUNTIF(F$11:F165,F165)=1,S164+1,S164)</f>
        <v>1</v>
      </c>
      <c r="T165" t="e">
        <f>IF(AND(COUNTIFS(H$11:H165,H165,F$11:F165,F165)=1,$F165='Summary of Staff by Role'!$C$11),T164+1,T164)</f>
        <v>#REF!</v>
      </c>
      <c r="U165">
        <f>IF(AND(COUNTIF(D$11:D165,D165)=1,E165&lt;&gt;"HEI"),U164+1,U164)</f>
        <v>1</v>
      </c>
    </row>
    <row r="166" spans="2:21" ht="15.75" x14ac:dyDescent="0.25">
      <c r="B166" s="4"/>
      <c r="C166" s="426"/>
      <c r="D166" s="317"/>
      <c r="E166" s="318" t="str">
        <f>IFERROR(VLOOKUP($D166,'START - AWARD DETAILS'!$F$21:$G$40,2,0),"")</f>
        <v/>
      </c>
      <c r="F166" s="192"/>
      <c r="G166" s="192"/>
      <c r="H166" s="426"/>
      <c r="I166" s="206"/>
      <c r="J166" s="427"/>
      <c r="K166" s="421"/>
      <c r="L166" s="319">
        <f t="shared" si="3"/>
        <v>0</v>
      </c>
      <c r="M166" s="320"/>
      <c r="N166" s="4"/>
      <c r="P166">
        <f>IF(COUNTIF(D$11:D166,D166)=1,P165+1,P165)</f>
        <v>1</v>
      </c>
      <c r="Q166">
        <f>IF(COUNTIF(E$11:E166,E166)=1,Q165+1,Q165)</f>
        <v>2</v>
      </c>
      <c r="R166">
        <f>IF(COUNTIF(H$11:H166,H166)=1,R165+1,R165)</f>
        <v>0</v>
      </c>
      <c r="S166">
        <f>IF(COUNTIF(F$11:F166,F166)=1,S165+1,S165)</f>
        <v>1</v>
      </c>
      <c r="T166" t="e">
        <f>IF(AND(COUNTIFS(H$11:H166,H166,F$11:F166,F166)=1,$F166='Summary of Staff by Role'!$C$11),T165+1,T165)</f>
        <v>#REF!</v>
      </c>
      <c r="U166">
        <f>IF(AND(COUNTIF(D$11:D166,D166)=1,E166&lt;&gt;"HEI"),U165+1,U165)</f>
        <v>1</v>
      </c>
    </row>
    <row r="167" spans="2:21" x14ac:dyDescent="0.25">
      <c r="B167" s="4"/>
      <c r="C167" s="426"/>
      <c r="D167" s="317"/>
      <c r="E167" s="318" t="str">
        <f>IFERROR(VLOOKUP($D167,'START - AWARD DETAILS'!$F$21:$G$40,2,0),"")</f>
        <v/>
      </c>
      <c r="F167" s="192"/>
      <c r="G167" s="192"/>
      <c r="H167" s="426"/>
      <c r="I167" s="206"/>
      <c r="J167" s="427"/>
      <c r="K167" s="321"/>
      <c r="L167" s="319">
        <f t="shared" si="3"/>
        <v>0</v>
      </c>
      <c r="M167" s="320"/>
      <c r="N167" s="4"/>
      <c r="P167">
        <f>IF(COUNTIF(D$11:D167,D167)=1,P166+1,P166)</f>
        <v>1</v>
      </c>
      <c r="Q167">
        <f>IF(COUNTIF(E$11:E167,E167)=1,Q166+1,Q166)</f>
        <v>2</v>
      </c>
      <c r="R167">
        <f>IF(COUNTIF(H$11:H167,H167)=1,R166+1,R166)</f>
        <v>0</v>
      </c>
      <c r="S167">
        <f>IF(COUNTIF(F$11:F167,F167)=1,S166+1,S166)</f>
        <v>1</v>
      </c>
      <c r="T167" t="e">
        <f>IF(AND(COUNTIFS(H$11:H167,H167,F$11:F167,F167)=1,$F167='Summary of Staff by Role'!$C$11),T166+1,T166)</f>
        <v>#REF!</v>
      </c>
      <c r="U167">
        <f>IF(AND(COUNTIF(D$11:D167,D167)=1,E167&lt;&gt;"HEI"),U166+1,U166)</f>
        <v>1</v>
      </c>
    </row>
    <row r="168" spans="2:21" x14ac:dyDescent="0.25">
      <c r="B168" s="4"/>
      <c r="C168" s="426"/>
      <c r="D168" s="317"/>
      <c r="E168" s="318" t="str">
        <f>IFERROR(VLOOKUP($D168,'START - AWARD DETAILS'!$F$21:$G$40,2,0),"")</f>
        <v/>
      </c>
      <c r="F168" s="192"/>
      <c r="G168" s="192"/>
      <c r="H168" s="426"/>
      <c r="I168" s="192"/>
      <c r="J168" s="427"/>
      <c r="K168" s="321"/>
      <c r="L168" s="319">
        <f t="shared" si="3"/>
        <v>0</v>
      </c>
      <c r="M168" s="320"/>
      <c r="N168" s="4"/>
      <c r="P168">
        <f>IF(COUNTIF(D$11:D168,D168)=1,P167+1,P167)</f>
        <v>1</v>
      </c>
      <c r="Q168">
        <f>IF(COUNTIF(E$11:E168,E168)=1,Q167+1,Q167)</f>
        <v>2</v>
      </c>
      <c r="R168">
        <f>IF(COUNTIF(H$11:H168,H168)=1,R167+1,R167)</f>
        <v>0</v>
      </c>
      <c r="S168">
        <f>IF(COUNTIF(F$11:F168,F168)=1,S167+1,S167)</f>
        <v>1</v>
      </c>
      <c r="T168" t="e">
        <f>IF(AND(COUNTIFS(H$11:H168,H168,F$11:F168,F168)=1,$F168='Summary of Staff by Role'!$C$11),T167+1,T167)</f>
        <v>#REF!</v>
      </c>
      <c r="U168">
        <f>IF(AND(COUNTIF(D$11:D168,D168)=1,E168&lt;&gt;"HEI"),U167+1,U167)</f>
        <v>1</v>
      </c>
    </row>
    <row r="169" spans="2:21" ht="15.75" x14ac:dyDescent="0.25">
      <c r="B169" s="4"/>
      <c r="C169" s="426"/>
      <c r="D169" s="317"/>
      <c r="E169" s="318" t="str">
        <f>IFERROR(VLOOKUP($D169,'START - AWARD DETAILS'!$F$21:$G$40,2,0),"")</f>
        <v/>
      </c>
      <c r="F169" s="192"/>
      <c r="G169" s="192"/>
      <c r="H169" s="426"/>
      <c r="I169" s="206"/>
      <c r="J169" s="427"/>
      <c r="K169" s="421"/>
      <c r="L169" s="319">
        <f t="shared" si="3"/>
        <v>0</v>
      </c>
      <c r="M169" s="320"/>
      <c r="N169" s="4"/>
      <c r="P169">
        <f>IF(COUNTIF(D$11:D169,D169)=1,P168+1,P168)</f>
        <v>1</v>
      </c>
      <c r="Q169">
        <f>IF(COUNTIF(E$11:E169,E169)=1,Q168+1,Q168)</f>
        <v>2</v>
      </c>
      <c r="R169">
        <f>IF(COUNTIF(H$11:H169,H169)=1,R168+1,R168)</f>
        <v>0</v>
      </c>
      <c r="S169">
        <f>IF(COUNTIF(F$11:F169,F169)=1,S168+1,S168)</f>
        <v>1</v>
      </c>
      <c r="T169" t="e">
        <f>IF(AND(COUNTIFS(H$11:H169,H169,F$11:F169,F169)=1,$F169='Summary of Staff by Role'!$C$11),T168+1,T168)</f>
        <v>#REF!</v>
      </c>
      <c r="U169">
        <f>IF(AND(COUNTIF(D$11:D169,D169)=1,E169&lt;&gt;"HEI"),U168+1,U168)</f>
        <v>1</v>
      </c>
    </row>
    <row r="170" spans="2:21" ht="15.75" x14ac:dyDescent="0.25">
      <c r="B170" s="4"/>
      <c r="C170" s="426"/>
      <c r="D170" s="317"/>
      <c r="E170" s="318" t="str">
        <f>IFERROR(VLOOKUP($D170,'START - AWARD DETAILS'!$F$21:$G$40,2,0),"")</f>
        <v/>
      </c>
      <c r="F170" s="192"/>
      <c r="G170" s="192"/>
      <c r="H170" s="426"/>
      <c r="I170" s="206"/>
      <c r="J170" s="427"/>
      <c r="K170" s="421"/>
      <c r="L170" s="319">
        <f t="shared" si="3"/>
        <v>0</v>
      </c>
      <c r="M170" s="320"/>
      <c r="N170" s="4"/>
      <c r="P170">
        <f>IF(COUNTIF(D$11:D170,D170)=1,P169+1,P169)</f>
        <v>1</v>
      </c>
      <c r="Q170">
        <f>IF(COUNTIF(E$11:E170,E170)=1,Q169+1,Q169)</f>
        <v>2</v>
      </c>
      <c r="R170">
        <f>IF(COUNTIF(H$11:H170,H170)=1,R169+1,R169)</f>
        <v>0</v>
      </c>
      <c r="S170">
        <f>IF(COUNTIF(F$11:F170,F170)=1,S169+1,S169)</f>
        <v>1</v>
      </c>
      <c r="T170" t="e">
        <f>IF(AND(COUNTIFS(H$11:H170,H170,F$11:F170,F170)=1,$F170='Summary of Staff by Role'!$C$11),T169+1,T169)</f>
        <v>#REF!</v>
      </c>
      <c r="U170">
        <f>IF(AND(COUNTIF(D$11:D170,D170)=1,E170&lt;&gt;"HEI"),U169+1,U169)</f>
        <v>1</v>
      </c>
    </row>
    <row r="171" spans="2:21" x14ac:dyDescent="0.25">
      <c r="B171" s="4"/>
      <c r="C171" s="193"/>
      <c r="D171" s="317"/>
      <c r="E171" s="318" t="str">
        <f>IFERROR(VLOOKUP($D171,'START - AWARD DETAILS'!$F$21:$G$40,2,0),"")</f>
        <v/>
      </c>
      <c r="F171" s="192"/>
      <c r="G171" s="192"/>
      <c r="H171" s="193"/>
      <c r="I171" s="206"/>
      <c r="J171" s="207"/>
      <c r="K171" s="321"/>
      <c r="L171" s="319">
        <f t="shared" si="3"/>
        <v>0</v>
      </c>
      <c r="M171" s="320"/>
      <c r="N171" s="4"/>
      <c r="P171">
        <f>IF(COUNTIF(D$11:D171,D171)=1,P170+1,P170)</f>
        <v>1</v>
      </c>
      <c r="Q171">
        <f>IF(COUNTIF(E$11:E171,E171)=1,Q170+1,Q170)</f>
        <v>2</v>
      </c>
      <c r="R171">
        <f>IF(COUNTIF(H$11:H171,H171)=1,R170+1,R170)</f>
        <v>0</v>
      </c>
      <c r="S171">
        <f>IF(COUNTIF(F$11:F171,F171)=1,S170+1,S170)</f>
        <v>1</v>
      </c>
      <c r="T171" t="e">
        <f>IF(AND(COUNTIFS(H$11:H171,H171,F$11:F171,F171)=1,$F171='Summary of Staff by Role'!$C$11),T170+1,T170)</f>
        <v>#REF!</v>
      </c>
      <c r="U171">
        <f>IF(AND(COUNTIF(D$11:D171,D171)=1,E171&lt;&gt;"HEI"),U170+1,U170)</f>
        <v>1</v>
      </c>
    </row>
    <row r="172" spans="2:21" x14ac:dyDescent="0.25">
      <c r="B172" s="4"/>
      <c r="C172" s="193"/>
      <c r="D172" s="317"/>
      <c r="E172" s="318" t="str">
        <f>IFERROR(VLOOKUP($D172,'START - AWARD DETAILS'!$F$21:$G$40,2,0),"")</f>
        <v/>
      </c>
      <c r="F172" s="192"/>
      <c r="G172" s="192"/>
      <c r="H172" s="193"/>
      <c r="I172" s="206"/>
      <c r="J172" s="207"/>
      <c r="K172" s="321"/>
      <c r="L172" s="319">
        <f t="shared" si="3"/>
        <v>0</v>
      </c>
      <c r="M172" s="320"/>
      <c r="N172" s="4"/>
      <c r="P172">
        <f>IF(COUNTIF(D$11:D172,D172)=1,P171+1,P171)</f>
        <v>1</v>
      </c>
      <c r="Q172">
        <f>IF(COUNTIF(E$11:E172,E172)=1,Q171+1,Q171)</f>
        <v>2</v>
      </c>
      <c r="R172">
        <f>IF(COUNTIF(H$11:H172,H172)=1,R171+1,R171)</f>
        <v>0</v>
      </c>
      <c r="S172">
        <f>IF(COUNTIF(F$11:F172,F172)=1,S171+1,S171)</f>
        <v>1</v>
      </c>
      <c r="T172" t="e">
        <f>IF(AND(COUNTIFS(H$11:H172,H172,F$11:F172,F172)=1,$F172='Summary of Staff by Role'!$C$11),T171+1,T171)</f>
        <v>#REF!</v>
      </c>
      <c r="U172">
        <f>IF(AND(COUNTIF(D$11:D172,D172)=1,E172&lt;&gt;"HEI"),U171+1,U171)</f>
        <v>1</v>
      </c>
    </row>
    <row r="173" spans="2:21" ht="15.75" x14ac:dyDescent="0.25">
      <c r="B173" s="4"/>
      <c r="C173" s="193"/>
      <c r="D173" s="317"/>
      <c r="E173" s="318" t="str">
        <f>IFERROR(VLOOKUP($D173,'START - AWARD DETAILS'!$F$21:$G$40,2,0),"")</f>
        <v/>
      </c>
      <c r="F173" s="192"/>
      <c r="G173" s="192"/>
      <c r="H173" s="417"/>
      <c r="I173" s="206"/>
      <c r="J173" s="207"/>
      <c r="K173" s="421"/>
      <c r="L173" s="319">
        <f t="shared" si="3"/>
        <v>0</v>
      </c>
      <c r="M173" s="320"/>
      <c r="N173" s="4"/>
      <c r="P173">
        <f>IF(COUNTIF(D$11:D173,D173)=1,P172+1,P172)</f>
        <v>1</v>
      </c>
      <c r="Q173">
        <f>IF(COUNTIF(E$11:E173,E173)=1,Q172+1,Q172)</f>
        <v>2</v>
      </c>
      <c r="R173">
        <f>IF(COUNTIF(H$11:H173,H173)=1,R172+1,R172)</f>
        <v>0</v>
      </c>
      <c r="S173">
        <f>IF(COUNTIF(F$11:F173,F173)=1,S172+1,S172)</f>
        <v>1</v>
      </c>
      <c r="T173" t="e">
        <f>IF(AND(COUNTIFS(H$11:H173,H173,F$11:F173,F173)=1,$F173='Summary of Staff by Role'!$C$11),T172+1,T172)</f>
        <v>#REF!</v>
      </c>
      <c r="U173">
        <f>IF(AND(COUNTIF(D$11:D173,D173)=1,E173&lt;&gt;"HEI"),U172+1,U172)</f>
        <v>1</v>
      </c>
    </row>
    <row r="174" spans="2:21" ht="15.75" x14ac:dyDescent="0.25">
      <c r="B174" s="4"/>
      <c r="C174" s="426"/>
      <c r="D174" s="317"/>
      <c r="E174" s="318" t="str">
        <f>IFERROR(VLOOKUP($D174,'START - AWARD DETAILS'!$F$21:$G$40,2,0),"")</f>
        <v/>
      </c>
      <c r="F174" s="192"/>
      <c r="G174" s="192"/>
      <c r="H174" s="426"/>
      <c r="I174" s="206"/>
      <c r="J174" s="427"/>
      <c r="K174" s="421"/>
      <c r="L174" s="319">
        <f t="shared" si="3"/>
        <v>0</v>
      </c>
      <c r="M174" s="320"/>
      <c r="N174" s="4"/>
      <c r="P174">
        <f>IF(COUNTIF(D$11:D174,D174)=1,P173+1,P173)</f>
        <v>1</v>
      </c>
      <c r="Q174">
        <f>IF(COUNTIF(E$11:E174,E174)=1,Q173+1,Q173)</f>
        <v>2</v>
      </c>
      <c r="R174">
        <f>IF(COUNTIF(H$11:H174,H174)=1,R173+1,R173)</f>
        <v>0</v>
      </c>
      <c r="S174">
        <f>IF(COUNTIF(F$11:F174,F174)=1,S173+1,S173)</f>
        <v>1</v>
      </c>
      <c r="T174" t="e">
        <f>IF(AND(COUNTIFS(H$11:H174,H174,F$11:F174,F174)=1,$F174='Summary of Staff by Role'!$C$11),T173+1,T173)</f>
        <v>#REF!</v>
      </c>
      <c r="U174">
        <f>IF(AND(COUNTIF(D$11:D174,D174)=1,E174&lt;&gt;"HEI"),U173+1,U173)</f>
        <v>1</v>
      </c>
    </row>
    <row r="175" spans="2:21" x14ac:dyDescent="0.25">
      <c r="B175" s="4"/>
      <c r="C175" s="246"/>
      <c r="D175" s="317"/>
      <c r="E175" s="318" t="str">
        <f>IFERROR(VLOOKUP($D175,'START - AWARD DETAILS'!$F$21:$G$40,2,0),"")</f>
        <v/>
      </c>
      <c r="F175" s="192"/>
      <c r="G175" s="192"/>
      <c r="H175" s="417"/>
      <c r="I175" s="206"/>
      <c r="J175" s="207"/>
      <c r="K175" s="321"/>
      <c r="L175" s="319">
        <f t="shared" si="3"/>
        <v>0</v>
      </c>
      <c r="M175" s="320"/>
      <c r="N175" s="4"/>
      <c r="P175">
        <f>IF(COUNTIF(D$11:D175,D175)=1,P174+1,P174)</f>
        <v>1</v>
      </c>
      <c r="Q175">
        <f>IF(COUNTIF(E$11:E175,E175)=1,Q174+1,Q174)</f>
        <v>2</v>
      </c>
      <c r="R175">
        <f>IF(COUNTIF(H$11:H175,H175)=1,R174+1,R174)</f>
        <v>0</v>
      </c>
      <c r="S175">
        <f>IF(COUNTIF(F$11:F175,F175)=1,S174+1,S174)</f>
        <v>1</v>
      </c>
      <c r="T175" t="e">
        <f>IF(AND(COUNTIFS(H$11:H175,H175,F$11:F175,F175)=1,$F175='Summary of Staff by Role'!$C$11),T174+1,T174)</f>
        <v>#REF!</v>
      </c>
      <c r="U175">
        <f>IF(AND(COUNTIF(D$11:D175,D175)=1,E175&lt;&gt;"HEI"),U174+1,U174)</f>
        <v>1</v>
      </c>
    </row>
    <row r="176" spans="2:21" x14ac:dyDescent="0.25">
      <c r="B176" s="4"/>
      <c r="C176" s="246"/>
      <c r="D176" s="317"/>
      <c r="E176" s="318" t="str">
        <f>IFERROR(VLOOKUP($D176,'START - AWARD DETAILS'!$F$21:$G$40,2,0),"")</f>
        <v/>
      </c>
      <c r="F176" s="192"/>
      <c r="G176" s="192"/>
      <c r="H176" s="417"/>
      <c r="I176" s="206"/>
      <c r="J176" s="207"/>
      <c r="K176" s="321"/>
      <c r="L176" s="319">
        <f t="shared" si="3"/>
        <v>0</v>
      </c>
      <c r="M176" s="320"/>
      <c r="N176" s="4"/>
      <c r="P176">
        <f>IF(COUNTIF(D$11:D176,D176)=1,P175+1,P175)</f>
        <v>1</v>
      </c>
      <c r="Q176">
        <f>IF(COUNTIF(E$11:E176,E176)=1,Q175+1,Q175)</f>
        <v>2</v>
      </c>
      <c r="R176">
        <f>IF(COUNTIF(H$11:H176,H176)=1,R175+1,R175)</f>
        <v>0</v>
      </c>
      <c r="S176">
        <f>IF(COUNTIF(F$11:F176,F176)=1,S175+1,S175)</f>
        <v>1</v>
      </c>
      <c r="T176" t="e">
        <f>IF(AND(COUNTIFS(H$11:H176,H176,F$11:F176,F176)=1,$F176='Summary of Staff by Role'!$C$11),T175+1,T175)</f>
        <v>#REF!</v>
      </c>
      <c r="U176">
        <f>IF(AND(COUNTIF(D$11:D176,D176)=1,E176&lt;&gt;"HEI"),U175+1,U175)</f>
        <v>1</v>
      </c>
    </row>
    <row r="177" spans="2:21" x14ac:dyDescent="0.25">
      <c r="B177" s="4"/>
      <c r="C177" s="246"/>
      <c r="D177" s="317"/>
      <c r="E177" s="318" t="str">
        <f>IFERROR(VLOOKUP($D177,'START - AWARD DETAILS'!$F$21:$G$40,2,0),"")</f>
        <v/>
      </c>
      <c r="F177" s="192"/>
      <c r="G177" s="192"/>
      <c r="H177" s="417"/>
      <c r="I177" s="206"/>
      <c r="J177" s="207"/>
      <c r="K177" s="321"/>
      <c r="L177" s="319">
        <f t="shared" si="3"/>
        <v>0</v>
      </c>
      <c r="M177" s="320"/>
      <c r="N177" s="4"/>
      <c r="P177">
        <f>IF(COUNTIF(D$11:D177,D177)=1,P176+1,P176)</f>
        <v>1</v>
      </c>
      <c r="Q177">
        <f>IF(COUNTIF(E$11:E177,E177)=1,Q176+1,Q176)</f>
        <v>2</v>
      </c>
      <c r="R177">
        <f>IF(COUNTIF(H$11:H177,H177)=1,R176+1,R176)</f>
        <v>0</v>
      </c>
      <c r="S177">
        <f>IF(COUNTIF(F$11:F177,F177)=1,S176+1,S176)</f>
        <v>1</v>
      </c>
      <c r="T177" t="e">
        <f>IF(AND(COUNTIFS(H$11:H177,H177,F$11:F177,F177)=1,$F177='Summary of Staff by Role'!$C$11),T176+1,T176)</f>
        <v>#REF!</v>
      </c>
      <c r="U177">
        <f>IF(AND(COUNTIF(D$11:D177,D177)=1,E177&lt;&gt;"HEI"),U176+1,U176)</f>
        <v>1</v>
      </c>
    </row>
    <row r="178" spans="2:21" x14ac:dyDescent="0.25">
      <c r="B178" s="4"/>
      <c r="C178" s="246"/>
      <c r="D178" s="317"/>
      <c r="E178" s="318" t="str">
        <f>IFERROR(VLOOKUP($D178,'START - AWARD DETAILS'!$F$21:$G$40,2,0),"")</f>
        <v/>
      </c>
      <c r="F178" s="192"/>
      <c r="G178" s="192"/>
      <c r="H178" s="417"/>
      <c r="I178" s="206"/>
      <c r="J178" s="207"/>
      <c r="K178" s="321"/>
      <c r="L178" s="319">
        <f t="shared" si="3"/>
        <v>0</v>
      </c>
      <c r="M178" s="320"/>
      <c r="N178" s="4"/>
      <c r="P178">
        <f>IF(COUNTIF(D$11:D178,D178)=1,P177+1,P177)</f>
        <v>1</v>
      </c>
      <c r="Q178">
        <f>IF(COUNTIF(E$11:E178,E178)=1,Q177+1,Q177)</f>
        <v>2</v>
      </c>
      <c r="R178">
        <f>IF(COUNTIF(H$11:H178,H178)=1,R177+1,R177)</f>
        <v>0</v>
      </c>
      <c r="S178">
        <f>IF(COUNTIF(F$11:F178,F178)=1,S177+1,S177)</f>
        <v>1</v>
      </c>
      <c r="T178" t="e">
        <f>IF(AND(COUNTIFS(H$11:H178,H178,F$11:F178,F178)=1,$F178='Summary of Staff by Role'!$C$11),T177+1,T177)</f>
        <v>#REF!</v>
      </c>
      <c r="U178">
        <f>IF(AND(COUNTIF(D$11:D178,D178)=1,E178&lt;&gt;"HEI"),U177+1,U177)</f>
        <v>1</v>
      </c>
    </row>
    <row r="179" spans="2:21" x14ac:dyDescent="0.25">
      <c r="B179" s="4"/>
      <c r="C179" s="246"/>
      <c r="D179" s="317"/>
      <c r="E179" s="318" t="str">
        <f>IFERROR(VLOOKUP($D179,'START - AWARD DETAILS'!$F$21:$G$40,2,0),"")</f>
        <v/>
      </c>
      <c r="F179" s="192"/>
      <c r="G179" s="192"/>
      <c r="H179" s="417"/>
      <c r="I179" s="206"/>
      <c r="J179" s="207"/>
      <c r="K179" s="321"/>
      <c r="L179" s="319">
        <f t="shared" si="3"/>
        <v>0</v>
      </c>
      <c r="M179" s="320"/>
      <c r="N179" s="4"/>
      <c r="P179">
        <f>IF(COUNTIF(D$11:D179,D179)=1,P178+1,P178)</f>
        <v>1</v>
      </c>
      <c r="Q179">
        <f>IF(COUNTIF(E$11:E179,E179)=1,Q178+1,Q178)</f>
        <v>2</v>
      </c>
      <c r="R179">
        <f>IF(COUNTIF(H$11:H179,H179)=1,R178+1,R178)</f>
        <v>0</v>
      </c>
      <c r="S179">
        <f>IF(COUNTIF(F$11:F179,F179)=1,S178+1,S178)</f>
        <v>1</v>
      </c>
      <c r="T179" t="e">
        <f>IF(AND(COUNTIFS(H$11:H179,H179,F$11:F179,F179)=1,$F179='Summary of Staff by Role'!$C$11),T178+1,T178)</f>
        <v>#REF!</v>
      </c>
      <c r="U179">
        <f>IF(AND(COUNTIF(D$11:D179,D179)=1,E179&lt;&gt;"HEI"),U178+1,U178)</f>
        <v>1</v>
      </c>
    </row>
    <row r="180" spans="2:21" x14ac:dyDescent="0.25">
      <c r="B180" s="4"/>
      <c r="C180" s="246"/>
      <c r="D180" s="317"/>
      <c r="E180" s="318" t="str">
        <f>IFERROR(VLOOKUP($D180,'START - AWARD DETAILS'!$F$21:$G$40,2,0),"")</f>
        <v/>
      </c>
      <c r="F180" s="192"/>
      <c r="G180" s="192"/>
      <c r="H180" s="417"/>
      <c r="I180" s="206"/>
      <c r="J180" s="207"/>
      <c r="K180" s="321"/>
      <c r="L180" s="319">
        <f t="shared" si="3"/>
        <v>0</v>
      </c>
      <c r="M180" s="320"/>
      <c r="N180" s="4"/>
      <c r="P180">
        <f>IF(COUNTIF(D$11:D180,D180)=1,P179+1,P179)</f>
        <v>1</v>
      </c>
      <c r="Q180">
        <f>IF(COUNTIF(E$11:E180,E180)=1,Q179+1,Q179)</f>
        <v>2</v>
      </c>
      <c r="R180">
        <f>IF(COUNTIF(H$11:H180,H180)=1,R179+1,R179)</f>
        <v>0</v>
      </c>
      <c r="S180">
        <f>IF(COUNTIF(F$11:F180,F180)=1,S179+1,S179)</f>
        <v>1</v>
      </c>
      <c r="T180" t="e">
        <f>IF(AND(COUNTIFS(H$11:H180,H180,F$11:F180,F180)=1,$F180='Summary of Staff by Role'!$C$11),T179+1,T179)</f>
        <v>#REF!</v>
      </c>
      <c r="U180">
        <f>IF(AND(COUNTIF(D$11:D180,D180)=1,E180&lt;&gt;"HEI"),U179+1,U179)</f>
        <v>1</v>
      </c>
    </row>
    <row r="181" spans="2:21" x14ac:dyDescent="0.25">
      <c r="B181" s="4"/>
      <c r="C181" s="246"/>
      <c r="D181" s="317"/>
      <c r="E181" s="318" t="str">
        <f>IFERROR(VLOOKUP($D181,'START - AWARD DETAILS'!$F$21:$G$40,2,0),"")</f>
        <v/>
      </c>
      <c r="F181" s="192"/>
      <c r="G181" s="192"/>
      <c r="H181" s="417"/>
      <c r="I181" s="206"/>
      <c r="J181" s="207"/>
      <c r="K181" s="321"/>
      <c r="L181" s="319">
        <f t="shared" si="3"/>
        <v>0</v>
      </c>
      <c r="M181" s="320"/>
      <c r="N181" s="4"/>
      <c r="P181">
        <f>IF(COUNTIF(D$11:D181,D181)=1,P180+1,P180)</f>
        <v>1</v>
      </c>
      <c r="Q181">
        <f>IF(COUNTIF(E$11:E181,E181)=1,Q180+1,Q180)</f>
        <v>2</v>
      </c>
      <c r="R181">
        <f>IF(COUNTIF(H$11:H181,H181)=1,R180+1,R180)</f>
        <v>0</v>
      </c>
      <c r="S181">
        <f>IF(COUNTIF(F$11:F181,F181)=1,S180+1,S180)</f>
        <v>1</v>
      </c>
      <c r="T181" t="e">
        <f>IF(AND(COUNTIFS(H$11:H181,H181,F$11:F181,F181)=1,$F181='Summary of Staff by Role'!$C$11),T180+1,T180)</f>
        <v>#REF!</v>
      </c>
      <c r="U181">
        <f>IF(AND(COUNTIF(D$11:D181,D181)=1,E181&lt;&gt;"HEI"),U180+1,U180)</f>
        <v>1</v>
      </c>
    </row>
    <row r="182" spans="2:21" x14ac:dyDescent="0.25">
      <c r="B182" s="4"/>
      <c r="C182" s="246"/>
      <c r="D182" s="317"/>
      <c r="E182" s="318" t="str">
        <f>IFERROR(VLOOKUP($D182,'START - AWARD DETAILS'!$F$21:$G$40,2,0),"")</f>
        <v/>
      </c>
      <c r="F182" s="192"/>
      <c r="G182" s="192"/>
      <c r="H182" s="417"/>
      <c r="I182" s="206"/>
      <c r="J182" s="207"/>
      <c r="K182" s="321"/>
      <c r="L182" s="319">
        <f t="shared" si="3"/>
        <v>0</v>
      </c>
      <c r="M182" s="320"/>
      <c r="N182" s="4"/>
      <c r="P182">
        <f>IF(COUNTIF(D$11:D182,D182)=1,P181+1,P181)</f>
        <v>1</v>
      </c>
      <c r="Q182">
        <f>IF(COUNTIF(E$11:E182,E182)=1,Q181+1,Q181)</f>
        <v>2</v>
      </c>
      <c r="R182">
        <f>IF(COUNTIF(H$11:H182,H182)=1,R181+1,R181)</f>
        <v>0</v>
      </c>
      <c r="S182">
        <f>IF(COUNTIF(F$11:F182,F182)=1,S181+1,S181)</f>
        <v>1</v>
      </c>
      <c r="T182" t="e">
        <f>IF(AND(COUNTIFS(H$11:H182,H182,F$11:F182,F182)=1,$F182='Summary of Staff by Role'!$C$11),T181+1,T181)</f>
        <v>#REF!</v>
      </c>
      <c r="U182">
        <f>IF(AND(COUNTIF(D$11:D182,D182)=1,E182&lt;&gt;"HEI"),U181+1,U181)</f>
        <v>1</v>
      </c>
    </row>
    <row r="183" spans="2:21" x14ac:dyDescent="0.25">
      <c r="B183" s="4"/>
      <c r="C183" s="246"/>
      <c r="D183" s="317"/>
      <c r="E183" s="318" t="str">
        <f>IFERROR(VLOOKUP($D183,'START - AWARD DETAILS'!$F$21:$G$40,2,0),"")</f>
        <v/>
      </c>
      <c r="F183" s="192"/>
      <c r="G183" s="192"/>
      <c r="H183" s="417"/>
      <c r="I183" s="206"/>
      <c r="J183" s="207"/>
      <c r="K183" s="321"/>
      <c r="L183" s="319">
        <f t="shared" si="3"/>
        <v>0</v>
      </c>
      <c r="M183" s="320"/>
      <c r="N183" s="4"/>
      <c r="P183">
        <f>IF(COUNTIF(D$11:D183,D183)=1,P182+1,P182)</f>
        <v>1</v>
      </c>
      <c r="Q183">
        <f>IF(COUNTIF(E$11:E183,E183)=1,Q182+1,Q182)</f>
        <v>2</v>
      </c>
      <c r="R183">
        <f>IF(COUNTIF(H$11:H183,H183)=1,R182+1,R182)</f>
        <v>0</v>
      </c>
      <c r="S183">
        <f>IF(COUNTIF(F$11:F183,F183)=1,S182+1,S182)</f>
        <v>1</v>
      </c>
      <c r="T183" t="e">
        <f>IF(AND(COUNTIFS(H$11:H183,H183,F$11:F183,F183)=1,$F183='Summary of Staff by Role'!$C$11),T182+1,T182)</f>
        <v>#REF!</v>
      </c>
      <c r="U183">
        <f>IF(AND(COUNTIF(D$11:D183,D183)=1,E183&lt;&gt;"HEI"),U182+1,U182)</f>
        <v>1</v>
      </c>
    </row>
    <row r="184" spans="2:21" x14ac:dyDescent="0.25">
      <c r="B184" s="4"/>
      <c r="C184" s="246"/>
      <c r="D184" s="317"/>
      <c r="E184" s="318" t="str">
        <f>IFERROR(VLOOKUP($D184,'START - AWARD DETAILS'!$F$21:$G$40,2,0),"")</f>
        <v/>
      </c>
      <c r="F184" s="192"/>
      <c r="G184" s="192"/>
      <c r="H184" s="417"/>
      <c r="I184" s="206"/>
      <c r="J184" s="207"/>
      <c r="K184" s="321"/>
      <c r="L184" s="319">
        <f t="shared" si="3"/>
        <v>0</v>
      </c>
      <c r="M184" s="320"/>
      <c r="N184" s="4"/>
      <c r="P184">
        <f>IF(COUNTIF(D$11:D184,D184)=1,P183+1,P183)</f>
        <v>1</v>
      </c>
      <c r="Q184">
        <f>IF(COUNTIF(E$11:E184,E184)=1,Q183+1,Q183)</f>
        <v>2</v>
      </c>
      <c r="R184">
        <f>IF(COUNTIF(H$11:H184,H184)=1,R183+1,R183)</f>
        <v>0</v>
      </c>
      <c r="S184">
        <f>IF(COUNTIF(F$11:F184,F184)=1,S183+1,S183)</f>
        <v>1</v>
      </c>
      <c r="T184" t="e">
        <f>IF(AND(COUNTIFS(H$11:H184,H184,F$11:F184,F184)=1,$F184='Summary of Staff by Role'!$C$11),T183+1,T183)</f>
        <v>#REF!</v>
      </c>
      <c r="U184">
        <f>IF(AND(COUNTIF(D$11:D184,D184)=1,E184&lt;&gt;"HEI"),U183+1,U183)</f>
        <v>1</v>
      </c>
    </row>
    <row r="185" spans="2:21" x14ac:dyDescent="0.25">
      <c r="B185" s="4"/>
      <c r="C185" s="246"/>
      <c r="D185" s="317"/>
      <c r="E185" s="318" t="str">
        <f>IFERROR(VLOOKUP($D185,'START - AWARD DETAILS'!$F$21:$G$40,2,0),"")</f>
        <v/>
      </c>
      <c r="F185" s="192"/>
      <c r="G185" s="192"/>
      <c r="H185" s="417"/>
      <c r="I185" s="206"/>
      <c r="J185" s="207"/>
      <c r="K185" s="321"/>
      <c r="L185" s="319">
        <f t="shared" si="3"/>
        <v>0</v>
      </c>
      <c r="M185" s="320"/>
      <c r="N185" s="4"/>
      <c r="P185">
        <f>IF(COUNTIF(D$11:D185,D185)=1,P184+1,P184)</f>
        <v>1</v>
      </c>
      <c r="Q185">
        <f>IF(COUNTIF(E$11:E185,E185)=1,Q184+1,Q184)</f>
        <v>2</v>
      </c>
      <c r="R185">
        <f>IF(COUNTIF(H$11:H185,H185)=1,R184+1,R184)</f>
        <v>0</v>
      </c>
      <c r="S185">
        <f>IF(COUNTIF(F$11:F185,F185)=1,S184+1,S184)</f>
        <v>1</v>
      </c>
      <c r="T185" t="e">
        <f>IF(AND(COUNTIFS(H$11:H185,H185,F$11:F185,F185)=1,$F185='Summary of Staff by Role'!$C$11),T184+1,T184)</f>
        <v>#REF!</v>
      </c>
      <c r="U185">
        <f>IF(AND(COUNTIF(D$11:D185,D185)=1,E185&lt;&gt;"HEI"),U184+1,U184)</f>
        <v>1</v>
      </c>
    </row>
    <row r="186" spans="2:21" x14ac:dyDescent="0.25">
      <c r="B186" s="4"/>
      <c r="C186" s="246"/>
      <c r="D186" s="317"/>
      <c r="E186" s="318" t="str">
        <f>IFERROR(VLOOKUP($D186,'START - AWARD DETAILS'!$F$21:$G$40,2,0),"")</f>
        <v/>
      </c>
      <c r="F186" s="192"/>
      <c r="G186" s="192"/>
      <c r="H186" s="417"/>
      <c r="I186" s="206"/>
      <c r="J186" s="207"/>
      <c r="K186" s="321"/>
      <c r="L186" s="319">
        <f t="shared" si="3"/>
        <v>0</v>
      </c>
      <c r="M186" s="320"/>
      <c r="N186" s="4"/>
      <c r="P186">
        <f>IF(COUNTIF(D$11:D186,D186)=1,P185+1,P185)</f>
        <v>1</v>
      </c>
      <c r="Q186">
        <f>IF(COUNTIF(E$11:E186,E186)=1,Q185+1,Q185)</f>
        <v>2</v>
      </c>
      <c r="R186">
        <f>IF(COUNTIF(H$11:H186,H186)=1,R185+1,R185)</f>
        <v>0</v>
      </c>
      <c r="S186">
        <f>IF(COUNTIF(F$11:F186,F186)=1,S185+1,S185)</f>
        <v>1</v>
      </c>
      <c r="T186" t="e">
        <f>IF(AND(COUNTIFS(H$11:H186,H186,F$11:F186,F186)=1,$F186='Summary of Staff by Role'!$C$11),T185+1,T185)</f>
        <v>#REF!</v>
      </c>
      <c r="U186">
        <f>IF(AND(COUNTIF(D$11:D186,D186)=1,E186&lt;&gt;"HEI"),U185+1,U185)</f>
        <v>1</v>
      </c>
    </row>
    <row r="187" spans="2:21" x14ac:dyDescent="0.25">
      <c r="B187" s="4"/>
      <c r="C187" s="246"/>
      <c r="D187" s="317"/>
      <c r="E187" s="318" t="str">
        <f>IFERROR(VLOOKUP($D187,'START - AWARD DETAILS'!$F$21:$G$40,2,0),"")</f>
        <v/>
      </c>
      <c r="F187" s="192"/>
      <c r="G187" s="192"/>
      <c r="H187" s="417"/>
      <c r="I187" s="206"/>
      <c r="J187" s="207"/>
      <c r="K187" s="321"/>
      <c r="L187" s="319">
        <f t="shared" si="3"/>
        <v>0</v>
      </c>
      <c r="M187" s="320"/>
      <c r="N187" s="4"/>
      <c r="P187">
        <f>IF(COUNTIF(D$11:D187,D187)=1,P186+1,P186)</f>
        <v>1</v>
      </c>
      <c r="Q187">
        <f>IF(COUNTIF(E$11:E187,E187)=1,Q186+1,Q186)</f>
        <v>2</v>
      </c>
      <c r="R187">
        <f>IF(COUNTIF(H$11:H187,H187)=1,R186+1,R186)</f>
        <v>0</v>
      </c>
      <c r="S187">
        <f>IF(COUNTIF(F$11:F187,F187)=1,S186+1,S186)</f>
        <v>1</v>
      </c>
      <c r="T187" t="e">
        <f>IF(AND(COUNTIFS(H$11:H187,H187,F$11:F187,F187)=1,$F187='Summary of Staff by Role'!$C$11),T186+1,T186)</f>
        <v>#REF!</v>
      </c>
      <c r="U187">
        <f>IF(AND(COUNTIF(D$11:D187,D187)=1,E187&lt;&gt;"HEI"),U186+1,U186)</f>
        <v>1</v>
      </c>
    </row>
    <row r="188" spans="2:21" x14ac:dyDescent="0.25">
      <c r="B188" s="4"/>
      <c r="C188" s="246"/>
      <c r="D188" s="317"/>
      <c r="E188" s="318" t="str">
        <f>IFERROR(VLOOKUP($D188,'START - AWARD DETAILS'!$F$21:$G$40,2,0),"")</f>
        <v/>
      </c>
      <c r="F188" s="192"/>
      <c r="G188" s="192"/>
      <c r="H188" s="417"/>
      <c r="I188" s="206"/>
      <c r="J188" s="207"/>
      <c r="K188" s="321"/>
      <c r="L188" s="319">
        <f t="shared" si="3"/>
        <v>0</v>
      </c>
      <c r="M188" s="320"/>
      <c r="N188" s="4"/>
      <c r="P188">
        <f>IF(COUNTIF(D$11:D188,D188)=1,P187+1,P187)</f>
        <v>1</v>
      </c>
      <c r="Q188">
        <f>IF(COUNTIF(E$11:E188,E188)=1,Q187+1,Q187)</f>
        <v>2</v>
      </c>
      <c r="R188">
        <f>IF(COUNTIF(H$11:H188,H188)=1,R187+1,R187)</f>
        <v>0</v>
      </c>
      <c r="S188">
        <f>IF(COUNTIF(F$11:F188,F188)=1,S187+1,S187)</f>
        <v>1</v>
      </c>
      <c r="T188" t="e">
        <f>IF(AND(COUNTIFS(H$11:H188,H188,F$11:F188,F188)=1,$F188='Summary of Staff by Role'!$C$11),T187+1,T187)</f>
        <v>#REF!</v>
      </c>
      <c r="U188">
        <f>IF(AND(COUNTIF(D$11:D188,D188)=1,E188&lt;&gt;"HEI"),U187+1,U187)</f>
        <v>1</v>
      </c>
    </row>
    <row r="189" spans="2:21" x14ac:dyDescent="0.25">
      <c r="B189" s="4"/>
      <c r="C189" s="246"/>
      <c r="D189" s="317"/>
      <c r="E189" s="318" t="str">
        <f>IFERROR(VLOOKUP($D189,'START - AWARD DETAILS'!$F$21:$G$40,2,0),"")</f>
        <v/>
      </c>
      <c r="F189" s="192"/>
      <c r="G189" s="192"/>
      <c r="H189" s="417"/>
      <c r="I189" s="206"/>
      <c r="J189" s="207"/>
      <c r="K189" s="321"/>
      <c r="L189" s="319">
        <f t="shared" si="3"/>
        <v>0</v>
      </c>
      <c r="M189" s="320"/>
      <c r="N189" s="4"/>
      <c r="P189">
        <f>IF(COUNTIF(D$11:D189,D189)=1,P188+1,P188)</f>
        <v>1</v>
      </c>
      <c r="Q189">
        <f>IF(COUNTIF(E$11:E189,E189)=1,Q188+1,Q188)</f>
        <v>2</v>
      </c>
      <c r="R189">
        <f>IF(COUNTIF(H$11:H189,H189)=1,R188+1,R188)</f>
        <v>0</v>
      </c>
      <c r="S189">
        <f>IF(COUNTIF(F$11:F189,F189)=1,S188+1,S188)</f>
        <v>1</v>
      </c>
      <c r="T189" t="e">
        <f>IF(AND(COUNTIFS(H$11:H189,H189,F$11:F189,F189)=1,$F189='Summary of Staff by Role'!$C$11),T188+1,T188)</f>
        <v>#REF!</v>
      </c>
      <c r="U189">
        <f>IF(AND(COUNTIF(D$11:D189,D189)=1,E189&lt;&gt;"HEI"),U188+1,U188)</f>
        <v>1</v>
      </c>
    </row>
    <row r="190" spans="2:21" x14ac:dyDescent="0.25">
      <c r="B190" s="4"/>
      <c r="C190" s="246"/>
      <c r="D190" s="317"/>
      <c r="E190" s="318" t="str">
        <f>IFERROR(VLOOKUP($D190,'START - AWARD DETAILS'!$F$21:$G$40,2,0),"")</f>
        <v/>
      </c>
      <c r="F190" s="192"/>
      <c r="G190" s="192"/>
      <c r="H190" s="417"/>
      <c r="I190" s="206"/>
      <c r="J190" s="207"/>
      <c r="K190" s="321"/>
      <c r="L190" s="319">
        <f t="shared" si="3"/>
        <v>0</v>
      </c>
      <c r="M190" s="320"/>
      <c r="N190" s="4"/>
      <c r="P190">
        <f>IF(COUNTIF(D$11:D190,D190)=1,P189+1,P189)</f>
        <v>1</v>
      </c>
      <c r="Q190">
        <f>IF(COUNTIF(E$11:E190,E190)=1,Q189+1,Q189)</f>
        <v>2</v>
      </c>
      <c r="R190">
        <f>IF(COUNTIF(H$11:H190,H190)=1,R189+1,R189)</f>
        <v>0</v>
      </c>
      <c r="S190">
        <f>IF(COUNTIF(F$11:F190,F190)=1,S189+1,S189)</f>
        <v>1</v>
      </c>
      <c r="T190" t="e">
        <f>IF(AND(COUNTIFS(H$11:H190,H190,F$11:F190,F190)=1,$F190='Summary of Staff by Role'!$C$11),T189+1,T189)</f>
        <v>#REF!</v>
      </c>
      <c r="U190">
        <f>IF(AND(COUNTIF(D$11:D190,D190)=1,E190&lt;&gt;"HEI"),U189+1,U189)</f>
        <v>1</v>
      </c>
    </row>
    <row r="191" spans="2:21" x14ac:dyDescent="0.25">
      <c r="B191" s="4"/>
      <c r="C191" s="246"/>
      <c r="D191" s="317"/>
      <c r="E191" s="318" t="str">
        <f>IFERROR(VLOOKUP($D191,'START - AWARD DETAILS'!$F$21:$G$40,2,0),"")</f>
        <v/>
      </c>
      <c r="F191" s="192"/>
      <c r="G191" s="192"/>
      <c r="H191" s="417"/>
      <c r="I191" s="206"/>
      <c r="J191" s="207"/>
      <c r="K191" s="321"/>
      <c r="L191" s="319">
        <f t="shared" si="3"/>
        <v>0</v>
      </c>
      <c r="M191" s="320"/>
      <c r="N191" s="4"/>
      <c r="P191">
        <f>IF(COUNTIF(D$11:D191,D191)=1,P190+1,P190)</f>
        <v>1</v>
      </c>
      <c r="Q191">
        <f>IF(COUNTIF(E$11:E191,E191)=1,Q190+1,Q190)</f>
        <v>2</v>
      </c>
      <c r="R191">
        <f>IF(COUNTIF(H$11:H191,H191)=1,R190+1,R190)</f>
        <v>0</v>
      </c>
      <c r="S191">
        <f>IF(COUNTIF(F$11:F191,F191)=1,S190+1,S190)</f>
        <v>1</v>
      </c>
      <c r="T191" t="e">
        <f>IF(AND(COUNTIFS(H$11:H191,H191,F$11:F191,F191)=1,$F191='Summary of Staff by Role'!$C$11),T190+1,T190)</f>
        <v>#REF!</v>
      </c>
      <c r="U191">
        <f>IF(AND(COUNTIF(D$11:D191,D191)=1,E191&lt;&gt;"HEI"),U190+1,U190)</f>
        <v>1</v>
      </c>
    </row>
    <row r="192" spans="2:21" x14ac:dyDescent="0.25">
      <c r="B192" s="4"/>
      <c r="C192" s="246"/>
      <c r="D192" s="317"/>
      <c r="E192" s="318" t="str">
        <f>IFERROR(VLOOKUP($D192,'START - AWARD DETAILS'!$F$21:$G$40,2,0),"")</f>
        <v/>
      </c>
      <c r="F192" s="192"/>
      <c r="G192" s="192"/>
      <c r="H192" s="417"/>
      <c r="I192" s="206"/>
      <c r="J192" s="207"/>
      <c r="K192" s="321"/>
      <c r="L192" s="319">
        <f t="shared" si="3"/>
        <v>0</v>
      </c>
      <c r="M192" s="320"/>
      <c r="N192" s="4"/>
      <c r="P192">
        <f>IF(COUNTIF(D$11:D192,D192)=1,P191+1,P191)</f>
        <v>1</v>
      </c>
      <c r="Q192">
        <f>IF(COUNTIF(E$11:E192,E192)=1,Q191+1,Q191)</f>
        <v>2</v>
      </c>
      <c r="R192">
        <f>IF(COUNTIF(H$11:H192,H192)=1,R191+1,R191)</f>
        <v>0</v>
      </c>
      <c r="S192">
        <f>IF(COUNTIF(F$11:F192,F192)=1,S191+1,S191)</f>
        <v>1</v>
      </c>
      <c r="T192" t="e">
        <f>IF(AND(COUNTIFS(H$11:H192,H192,F$11:F192,F192)=1,$F192='Summary of Staff by Role'!$C$11),T191+1,T191)</f>
        <v>#REF!</v>
      </c>
      <c r="U192">
        <f>IF(AND(COUNTIF(D$11:D192,D192)=1,E192&lt;&gt;"HEI"),U191+1,U191)</f>
        <v>1</v>
      </c>
    </row>
    <row r="193" spans="2:21" x14ac:dyDescent="0.25">
      <c r="B193" s="4"/>
      <c r="C193" s="246"/>
      <c r="D193" s="317"/>
      <c r="E193" s="318" t="str">
        <f>IFERROR(VLOOKUP($D193,'START - AWARD DETAILS'!$F$21:$G$40,2,0),"")</f>
        <v/>
      </c>
      <c r="F193" s="192"/>
      <c r="G193" s="192"/>
      <c r="H193" s="417"/>
      <c r="I193" s="206"/>
      <c r="J193" s="207"/>
      <c r="K193" s="321"/>
      <c r="L193" s="319">
        <f t="shared" si="3"/>
        <v>0</v>
      </c>
      <c r="M193" s="320"/>
      <c r="N193" s="4"/>
      <c r="P193">
        <f>IF(COUNTIF(D$11:D193,D193)=1,P192+1,P192)</f>
        <v>1</v>
      </c>
      <c r="Q193">
        <f>IF(COUNTIF(E$11:E193,E193)=1,Q192+1,Q192)</f>
        <v>2</v>
      </c>
      <c r="R193">
        <f>IF(COUNTIF(H$11:H193,H193)=1,R192+1,R192)</f>
        <v>0</v>
      </c>
      <c r="S193">
        <f>IF(COUNTIF(F$11:F193,F193)=1,S192+1,S192)</f>
        <v>1</v>
      </c>
      <c r="T193" t="e">
        <f>IF(AND(COUNTIFS(H$11:H193,H193,F$11:F193,F193)=1,$F193='Summary of Staff by Role'!$C$11),T192+1,T192)</f>
        <v>#REF!</v>
      </c>
      <c r="U193">
        <f>IF(AND(COUNTIF(D$11:D193,D193)=1,E193&lt;&gt;"HEI"),U192+1,U192)</f>
        <v>1</v>
      </c>
    </row>
    <row r="194" spans="2:21" x14ac:dyDescent="0.25">
      <c r="B194" s="4"/>
      <c r="C194" s="246"/>
      <c r="D194" s="317"/>
      <c r="E194" s="318" t="str">
        <f>IFERROR(VLOOKUP($D194,'START - AWARD DETAILS'!$F$21:$G$40,2,0),"")</f>
        <v/>
      </c>
      <c r="F194" s="192"/>
      <c r="G194" s="192"/>
      <c r="H194" s="417"/>
      <c r="I194" s="206"/>
      <c r="J194" s="207"/>
      <c r="K194" s="321"/>
      <c r="L194" s="319">
        <f t="shared" si="3"/>
        <v>0</v>
      </c>
      <c r="M194" s="320"/>
      <c r="N194" s="4"/>
      <c r="P194">
        <f>IF(COUNTIF(D$11:D194,D194)=1,P193+1,P193)</f>
        <v>1</v>
      </c>
      <c r="Q194">
        <f>IF(COUNTIF(E$11:E194,E194)=1,Q193+1,Q193)</f>
        <v>2</v>
      </c>
      <c r="R194">
        <f>IF(COUNTIF(H$11:H194,H194)=1,R193+1,R193)</f>
        <v>0</v>
      </c>
      <c r="S194">
        <f>IF(COUNTIF(F$11:F194,F194)=1,S193+1,S193)</f>
        <v>1</v>
      </c>
      <c r="T194" t="e">
        <f>IF(AND(COUNTIFS(H$11:H194,H194,F$11:F194,F194)=1,$F194='Summary of Staff by Role'!$C$11),T193+1,T193)</f>
        <v>#REF!</v>
      </c>
      <c r="U194">
        <f>IF(AND(COUNTIF(D$11:D194,D194)=1,E194&lt;&gt;"HEI"),U193+1,U193)</f>
        <v>1</v>
      </c>
    </row>
    <row r="195" spans="2:21" x14ac:dyDescent="0.25">
      <c r="B195" s="4"/>
      <c r="C195" s="246"/>
      <c r="D195" s="317"/>
      <c r="E195" s="318" t="str">
        <f>IFERROR(VLOOKUP($D195,'START - AWARD DETAILS'!$F$21:$G$40,2,0),"")</f>
        <v/>
      </c>
      <c r="F195" s="192"/>
      <c r="G195" s="192"/>
      <c r="H195" s="417"/>
      <c r="I195" s="206"/>
      <c r="J195" s="207"/>
      <c r="K195" s="321"/>
      <c r="L195" s="319">
        <f t="shared" si="3"/>
        <v>0</v>
      </c>
      <c r="M195" s="320"/>
      <c r="N195" s="4"/>
      <c r="P195">
        <f>IF(COUNTIF(D$11:D195,D195)=1,P194+1,P194)</f>
        <v>1</v>
      </c>
      <c r="Q195">
        <f>IF(COUNTIF(E$11:E195,E195)=1,Q194+1,Q194)</f>
        <v>2</v>
      </c>
      <c r="R195">
        <f>IF(COUNTIF(H$11:H195,H195)=1,R194+1,R194)</f>
        <v>0</v>
      </c>
      <c r="S195">
        <f>IF(COUNTIF(F$11:F195,F195)=1,S194+1,S194)</f>
        <v>1</v>
      </c>
      <c r="T195" t="e">
        <f>IF(AND(COUNTIFS(H$11:H195,H195,F$11:F195,F195)=1,$F195='Summary of Staff by Role'!$C$11),T194+1,T194)</f>
        <v>#REF!</v>
      </c>
      <c r="U195">
        <f>IF(AND(COUNTIF(D$11:D195,D195)=1,E195&lt;&gt;"HEI"),U194+1,U194)</f>
        <v>1</v>
      </c>
    </row>
    <row r="196" spans="2:21" x14ac:dyDescent="0.25">
      <c r="B196" s="4"/>
      <c r="C196" s="246"/>
      <c r="D196" s="317"/>
      <c r="E196" s="318" t="str">
        <f>IFERROR(VLOOKUP($D196,'START - AWARD DETAILS'!$F$21:$G$40,2,0),"")</f>
        <v/>
      </c>
      <c r="F196" s="192"/>
      <c r="G196" s="192"/>
      <c r="H196" s="417"/>
      <c r="I196" s="206"/>
      <c r="J196" s="207"/>
      <c r="K196" s="321"/>
      <c r="L196" s="319">
        <f t="shared" si="3"/>
        <v>0</v>
      </c>
      <c r="M196" s="320"/>
      <c r="N196" s="4"/>
      <c r="P196">
        <f>IF(COUNTIF(D$11:D196,D196)=1,P195+1,P195)</f>
        <v>1</v>
      </c>
      <c r="Q196">
        <f>IF(COUNTIF(E$11:E196,E196)=1,Q195+1,Q195)</f>
        <v>2</v>
      </c>
      <c r="R196">
        <f>IF(COUNTIF(H$11:H196,H196)=1,R195+1,R195)</f>
        <v>0</v>
      </c>
      <c r="S196">
        <f>IF(COUNTIF(F$11:F196,F196)=1,S195+1,S195)</f>
        <v>1</v>
      </c>
      <c r="T196" t="e">
        <f>IF(AND(COUNTIFS(H$11:H196,H196,F$11:F196,F196)=1,$F196='Summary of Staff by Role'!$C$11),T195+1,T195)</f>
        <v>#REF!</v>
      </c>
      <c r="U196">
        <f>IF(AND(COUNTIF(D$11:D196,D196)=1,E196&lt;&gt;"HEI"),U195+1,U195)</f>
        <v>1</v>
      </c>
    </row>
    <row r="197" spans="2:21" x14ac:dyDescent="0.25">
      <c r="B197" s="4"/>
      <c r="C197" s="246"/>
      <c r="D197" s="317"/>
      <c r="E197" s="318" t="str">
        <f>IFERROR(VLOOKUP($D197,'START - AWARD DETAILS'!$F$21:$G$40,2,0),"")</f>
        <v/>
      </c>
      <c r="F197" s="192"/>
      <c r="G197" s="192"/>
      <c r="H197" s="417"/>
      <c r="I197" s="206"/>
      <c r="J197" s="207"/>
      <c r="K197" s="321"/>
      <c r="L197" s="319">
        <f t="shared" si="3"/>
        <v>0</v>
      </c>
      <c r="M197" s="320"/>
      <c r="N197" s="4"/>
      <c r="P197">
        <f>IF(COUNTIF(D$11:D197,D197)=1,P196+1,P196)</f>
        <v>1</v>
      </c>
      <c r="Q197">
        <f>IF(COUNTIF(E$11:E197,E197)=1,Q196+1,Q196)</f>
        <v>2</v>
      </c>
      <c r="R197">
        <f>IF(COUNTIF(H$11:H197,H197)=1,R196+1,R196)</f>
        <v>0</v>
      </c>
      <c r="S197">
        <f>IF(COUNTIF(F$11:F197,F197)=1,S196+1,S196)</f>
        <v>1</v>
      </c>
      <c r="T197" t="e">
        <f>IF(AND(COUNTIFS(H$11:H197,H197,F$11:F197,F197)=1,$F197='Summary of Staff by Role'!$C$11),T196+1,T196)</f>
        <v>#REF!</v>
      </c>
      <c r="U197">
        <f>IF(AND(COUNTIF(D$11:D197,D197)=1,E197&lt;&gt;"HEI"),U196+1,U196)</f>
        <v>1</v>
      </c>
    </row>
    <row r="198" spans="2:21" x14ac:dyDescent="0.25">
      <c r="B198" s="4"/>
      <c r="C198" s="246"/>
      <c r="D198" s="317"/>
      <c r="E198" s="318" t="str">
        <f>IFERROR(VLOOKUP($D198,'START - AWARD DETAILS'!$F$21:$G$40,2,0),"")</f>
        <v/>
      </c>
      <c r="F198" s="192"/>
      <c r="G198" s="192"/>
      <c r="H198" s="417"/>
      <c r="I198" s="206"/>
      <c r="J198" s="207"/>
      <c r="K198" s="321"/>
      <c r="L198" s="319">
        <f t="shared" si="3"/>
        <v>0</v>
      </c>
      <c r="M198" s="320"/>
      <c r="N198" s="4"/>
      <c r="P198">
        <f>IF(COUNTIF(D$11:D198,D198)=1,P197+1,P197)</f>
        <v>1</v>
      </c>
      <c r="Q198">
        <f>IF(COUNTIF(E$11:E198,E198)=1,Q197+1,Q197)</f>
        <v>2</v>
      </c>
      <c r="R198">
        <f>IF(COUNTIF(H$11:H198,H198)=1,R197+1,R197)</f>
        <v>0</v>
      </c>
      <c r="S198">
        <f>IF(COUNTIF(F$11:F198,F198)=1,S197+1,S197)</f>
        <v>1</v>
      </c>
      <c r="T198" t="e">
        <f>IF(AND(COUNTIFS(H$11:H198,H198,F$11:F198,F198)=1,$F198='Summary of Staff by Role'!$C$11),T197+1,T197)</f>
        <v>#REF!</v>
      </c>
      <c r="U198">
        <f>IF(AND(COUNTIF(D$11:D198,D198)=1,E198&lt;&gt;"HEI"),U197+1,U197)</f>
        <v>1</v>
      </c>
    </row>
    <row r="199" spans="2:21" x14ac:dyDescent="0.25">
      <c r="B199" s="4"/>
      <c r="C199" s="246"/>
      <c r="D199" s="317"/>
      <c r="E199" s="318" t="str">
        <f>IFERROR(VLOOKUP($D199,'START - AWARD DETAILS'!$F$21:$G$40,2,0),"")</f>
        <v/>
      </c>
      <c r="F199" s="192"/>
      <c r="G199" s="192"/>
      <c r="H199" s="417"/>
      <c r="I199" s="206"/>
      <c r="J199" s="207"/>
      <c r="K199" s="321"/>
      <c r="L199" s="319">
        <f t="shared" si="3"/>
        <v>0</v>
      </c>
      <c r="M199" s="320"/>
      <c r="N199" s="4"/>
      <c r="P199">
        <f>IF(COUNTIF(D$11:D199,D199)=1,P198+1,P198)</f>
        <v>1</v>
      </c>
      <c r="Q199">
        <f>IF(COUNTIF(E$11:E199,E199)=1,Q198+1,Q198)</f>
        <v>2</v>
      </c>
      <c r="R199">
        <f>IF(COUNTIF(H$11:H199,H199)=1,R198+1,R198)</f>
        <v>0</v>
      </c>
      <c r="S199">
        <f>IF(COUNTIF(F$11:F199,F199)=1,S198+1,S198)</f>
        <v>1</v>
      </c>
      <c r="T199" t="e">
        <f>IF(AND(COUNTIFS(H$11:H199,H199,F$11:F199,F199)=1,$F199='Summary of Staff by Role'!$C$11),T198+1,T198)</f>
        <v>#REF!</v>
      </c>
      <c r="U199">
        <f>IF(AND(COUNTIF(D$11:D199,D199)=1,E199&lt;&gt;"HEI"),U198+1,U198)</f>
        <v>1</v>
      </c>
    </row>
    <row r="200" spans="2:21" x14ac:dyDescent="0.25">
      <c r="B200" s="4"/>
      <c r="C200" s="246"/>
      <c r="D200" s="317"/>
      <c r="E200" s="318" t="str">
        <f>IFERROR(VLOOKUP($D200,'START - AWARD DETAILS'!$F$21:$G$40,2,0),"")</f>
        <v/>
      </c>
      <c r="F200" s="192"/>
      <c r="G200" s="192"/>
      <c r="H200" s="417"/>
      <c r="I200" s="192"/>
      <c r="J200" s="207"/>
      <c r="K200" s="321"/>
      <c r="L200" s="319">
        <f t="shared" si="3"/>
        <v>0</v>
      </c>
      <c r="M200" s="320"/>
      <c r="N200" s="4"/>
      <c r="P200">
        <f>IF(COUNTIF(D$11:D200,D200)=1,P199+1,P199)</f>
        <v>1</v>
      </c>
      <c r="Q200">
        <f>IF(COUNTIF(E$11:E200,E200)=1,Q199+1,Q199)</f>
        <v>2</v>
      </c>
      <c r="R200">
        <f>IF(COUNTIF(H$11:H200,H200)=1,R199+1,R199)</f>
        <v>0</v>
      </c>
      <c r="S200">
        <f>IF(COUNTIF(F$11:F200,F200)=1,S199+1,S199)</f>
        <v>1</v>
      </c>
      <c r="T200" t="e">
        <f>IF(AND(COUNTIFS(H$11:H200,H200,F$11:F200,F200)=1,$F200='Summary of Staff by Role'!$C$11),T199+1,T199)</f>
        <v>#REF!</v>
      </c>
      <c r="U200">
        <f>IF(AND(COUNTIF(D$11:D200,D200)=1,E200&lt;&gt;"HEI"),U199+1,U199)</f>
        <v>1</v>
      </c>
    </row>
    <row r="201" spans="2:21" x14ac:dyDescent="0.25">
      <c r="B201" s="4"/>
      <c r="C201" s="246"/>
      <c r="D201" s="317"/>
      <c r="E201" s="318" t="str">
        <f>IFERROR(VLOOKUP($D201,'START - AWARD DETAILS'!$F$21:$G$40,2,0),"")</f>
        <v/>
      </c>
      <c r="F201" s="192"/>
      <c r="G201" s="192"/>
      <c r="H201" s="416"/>
      <c r="I201" s="206"/>
      <c r="J201" s="207"/>
      <c r="K201" s="321"/>
      <c r="L201" s="319">
        <f t="shared" si="3"/>
        <v>0</v>
      </c>
      <c r="M201" s="320"/>
      <c r="N201" s="4"/>
      <c r="P201">
        <f>IF(COUNTIF(D$11:D201,D201)=1,P200+1,P200)</f>
        <v>1</v>
      </c>
      <c r="Q201">
        <f>IF(COUNTIF(E$11:E201,E201)=1,Q200+1,Q200)</f>
        <v>2</v>
      </c>
      <c r="R201">
        <f>IF(COUNTIF(H$11:H201,H201)=1,R200+1,R200)</f>
        <v>0</v>
      </c>
      <c r="S201">
        <f>IF(COUNTIF(F$11:F201,F201)=1,S200+1,S200)</f>
        <v>1</v>
      </c>
      <c r="T201" t="e">
        <f>IF(AND(COUNTIFS(H$11:H201,H201,F$11:F201,F201)=1,$F201='Summary of Staff by Role'!$C$11),T200+1,T200)</f>
        <v>#REF!</v>
      </c>
      <c r="U201">
        <f>IF(AND(COUNTIF(D$11:D201,D201)=1,E201&lt;&gt;"HEI"),U200+1,U200)</f>
        <v>1</v>
      </c>
    </row>
    <row r="202" spans="2:21" x14ac:dyDescent="0.25">
      <c r="B202" s="4"/>
      <c r="C202" s="246"/>
      <c r="D202" s="317"/>
      <c r="E202" s="318" t="str">
        <f>IFERROR(VLOOKUP($D202,'START - AWARD DETAILS'!$F$21:$G$40,2,0),"")</f>
        <v/>
      </c>
      <c r="F202" s="192"/>
      <c r="G202" s="192"/>
      <c r="H202" s="417"/>
      <c r="I202" s="206"/>
      <c r="J202" s="207"/>
      <c r="K202" s="321"/>
      <c r="L202" s="319">
        <f t="shared" si="3"/>
        <v>0</v>
      </c>
      <c r="M202" s="320"/>
      <c r="N202" s="4"/>
      <c r="P202">
        <f>IF(COUNTIF(D$11:D202,D202)=1,P201+1,P201)</f>
        <v>1</v>
      </c>
      <c r="Q202">
        <f>IF(COUNTIF(E$11:E202,E202)=1,Q201+1,Q201)</f>
        <v>2</v>
      </c>
      <c r="R202">
        <f>IF(COUNTIF(H$11:H202,H202)=1,R201+1,R201)</f>
        <v>0</v>
      </c>
      <c r="S202">
        <f>IF(COUNTIF(F$11:F202,F202)=1,S201+1,S201)</f>
        <v>1</v>
      </c>
      <c r="T202" t="e">
        <f>IF(AND(COUNTIFS(H$11:H202,H202,F$11:F202,F202)=1,$F202='Summary of Staff by Role'!$C$11),T201+1,T201)</f>
        <v>#REF!</v>
      </c>
      <c r="U202">
        <f>IF(AND(COUNTIF(D$11:D202,D202)=1,E202&lt;&gt;"HEI"),U201+1,U201)</f>
        <v>1</v>
      </c>
    </row>
    <row r="203" spans="2:21" x14ac:dyDescent="0.25">
      <c r="B203" s="4"/>
      <c r="C203" s="246"/>
      <c r="D203" s="317"/>
      <c r="E203" s="318" t="str">
        <f>IFERROR(VLOOKUP($D203,'START - AWARD DETAILS'!$F$21:$G$40,2,0),"")</f>
        <v/>
      </c>
      <c r="F203" s="192"/>
      <c r="G203" s="192"/>
      <c r="H203" s="417"/>
      <c r="I203" s="206"/>
      <c r="J203" s="207"/>
      <c r="K203" s="321"/>
      <c r="L203" s="319">
        <f t="shared" si="3"/>
        <v>0</v>
      </c>
      <c r="M203" s="320"/>
      <c r="N203" s="4"/>
      <c r="P203">
        <f>IF(COUNTIF(D$11:D203,D203)=1,P202+1,P202)</f>
        <v>1</v>
      </c>
      <c r="Q203">
        <f>IF(COUNTIF(E$11:E203,E203)=1,Q202+1,Q202)</f>
        <v>2</v>
      </c>
      <c r="R203">
        <f>IF(COUNTIF(H$11:H203,H203)=1,R202+1,R202)</f>
        <v>0</v>
      </c>
      <c r="S203">
        <f>IF(COUNTIF(F$11:F203,F203)=1,S202+1,S202)</f>
        <v>1</v>
      </c>
      <c r="T203" t="e">
        <f>IF(AND(COUNTIFS(H$11:H203,H203,F$11:F203,F203)=1,$F203='Summary of Staff by Role'!$C$11),T202+1,T202)</f>
        <v>#REF!</v>
      </c>
      <c r="U203">
        <f>IF(AND(COUNTIF(D$11:D203,D203)=1,E203&lt;&gt;"HEI"),U202+1,U202)</f>
        <v>1</v>
      </c>
    </row>
    <row r="204" spans="2:21" x14ac:dyDescent="0.25">
      <c r="B204" s="4"/>
      <c r="C204" s="246"/>
      <c r="D204" s="317"/>
      <c r="E204" s="318" t="str">
        <f>IFERROR(VLOOKUP($D204,'START - AWARD DETAILS'!$F$21:$G$40,2,0),"")</f>
        <v/>
      </c>
      <c r="F204" s="192"/>
      <c r="G204" s="192"/>
      <c r="H204" s="417"/>
      <c r="I204" s="206"/>
      <c r="J204" s="207"/>
      <c r="K204" s="321"/>
      <c r="L204" s="319">
        <f t="shared" si="3"/>
        <v>0</v>
      </c>
      <c r="M204" s="320"/>
      <c r="N204" s="4"/>
      <c r="P204">
        <f>IF(COUNTIF(D$11:D204,D204)=1,P203+1,P203)</f>
        <v>1</v>
      </c>
      <c r="Q204">
        <f>IF(COUNTIF(E$11:E204,E204)=1,Q203+1,Q203)</f>
        <v>2</v>
      </c>
      <c r="R204">
        <f>IF(COUNTIF(H$11:H204,H204)=1,R203+1,R203)</f>
        <v>0</v>
      </c>
      <c r="S204">
        <f>IF(COUNTIF(F$11:F204,F204)=1,S203+1,S203)</f>
        <v>1</v>
      </c>
      <c r="T204" t="e">
        <f>IF(AND(COUNTIFS(H$11:H204,H204,F$11:F204,F204)=1,$F204='Summary of Staff by Role'!$C$11),T203+1,T203)</f>
        <v>#REF!</v>
      </c>
      <c r="U204">
        <f>IF(AND(COUNTIF(D$11:D204,D204)=1,E204&lt;&gt;"HEI"),U203+1,U203)</f>
        <v>1</v>
      </c>
    </row>
    <row r="205" spans="2:21" x14ac:dyDescent="0.25">
      <c r="B205" s="4"/>
      <c r="C205" s="246"/>
      <c r="D205" s="317"/>
      <c r="E205" s="318" t="str">
        <f>IFERROR(VLOOKUP($D205,'START - AWARD DETAILS'!$F$21:$G$40,2,0),"")</f>
        <v/>
      </c>
      <c r="F205" s="192"/>
      <c r="G205" s="192"/>
      <c r="H205" s="417"/>
      <c r="I205" s="206"/>
      <c r="J205" s="207"/>
      <c r="K205" s="321"/>
      <c r="L205" s="319">
        <f t="shared" si="3"/>
        <v>0</v>
      </c>
      <c r="M205" s="320"/>
      <c r="N205" s="4"/>
      <c r="P205">
        <f>IF(COUNTIF(D$11:D205,D205)=1,P204+1,P204)</f>
        <v>1</v>
      </c>
      <c r="Q205">
        <f>IF(COUNTIF(E$11:E205,E205)=1,Q204+1,Q204)</f>
        <v>2</v>
      </c>
      <c r="R205">
        <f>IF(COUNTIF(H$11:H205,H205)=1,R204+1,R204)</f>
        <v>0</v>
      </c>
      <c r="S205">
        <f>IF(COUNTIF(F$11:F205,F205)=1,S204+1,S204)</f>
        <v>1</v>
      </c>
      <c r="T205" t="e">
        <f>IF(AND(COUNTIFS(H$11:H205,H205,F$11:F205,F205)=1,$F205='Summary of Staff by Role'!$C$11),T204+1,T204)</f>
        <v>#REF!</v>
      </c>
      <c r="U205">
        <f>IF(AND(COUNTIF(D$11:D205,D205)=1,E205&lt;&gt;"HEI"),U204+1,U204)</f>
        <v>1</v>
      </c>
    </row>
    <row r="206" spans="2:21" x14ac:dyDescent="0.25">
      <c r="B206" s="4"/>
      <c r="C206" s="246"/>
      <c r="D206" s="317"/>
      <c r="E206" s="318" t="str">
        <f>IFERROR(VLOOKUP($D206,'START - AWARD DETAILS'!$F$21:$G$40,2,0),"")</f>
        <v/>
      </c>
      <c r="F206" s="192"/>
      <c r="G206" s="192"/>
      <c r="H206" s="418"/>
      <c r="I206" s="206"/>
      <c r="J206" s="207"/>
      <c r="K206" s="321"/>
      <c r="L206" s="319">
        <f t="shared" si="3"/>
        <v>0</v>
      </c>
      <c r="M206" s="320"/>
      <c r="N206" s="4"/>
      <c r="P206">
        <f>IF(COUNTIF(D$11:D206,D206)=1,P205+1,P205)</f>
        <v>1</v>
      </c>
      <c r="Q206">
        <f>IF(COUNTIF(E$11:E206,E206)=1,Q205+1,Q205)</f>
        <v>2</v>
      </c>
      <c r="R206">
        <f>IF(COUNTIF(H$11:H206,H206)=1,R205+1,R205)</f>
        <v>0</v>
      </c>
      <c r="S206">
        <f>IF(COUNTIF(F$11:F206,F206)=1,S205+1,S205)</f>
        <v>1</v>
      </c>
      <c r="T206" t="e">
        <f>IF(AND(COUNTIFS(H$11:H206,H206,F$11:F206,F206)=1,$F206='Summary of Staff by Role'!$C$11),T205+1,T205)</f>
        <v>#REF!</v>
      </c>
      <c r="U206">
        <f>IF(AND(COUNTIF(D$11:D206,D206)=1,E206&lt;&gt;"HEI"),U205+1,U205)</f>
        <v>1</v>
      </c>
    </row>
    <row r="207" spans="2:21" x14ac:dyDescent="0.25">
      <c r="B207" s="4"/>
      <c r="C207" s="246"/>
      <c r="D207" s="317"/>
      <c r="E207" s="318" t="str">
        <f>IFERROR(VLOOKUP($D207,'START - AWARD DETAILS'!$F$21:$G$40,2,0),"")</f>
        <v/>
      </c>
      <c r="F207" s="192"/>
      <c r="G207" s="192"/>
      <c r="H207" s="417"/>
      <c r="I207" s="206"/>
      <c r="J207" s="207"/>
      <c r="K207" s="321"/>
      <c r="L207" s="319">
        <f t="shared" si="3"/>
        <v>0</v>
      </c>
      <c r="M207" s="320"/>
      <c r="N207" s="4"/>
      <c r="P207">
        <f>IF(COUNTIF(D$11:D207,D207)=1,P206+1,P206)</f>
        <v>1</v>
      </c>
      <c r="Q207">
        <f>IF(COUNTIF(E$11:E207,E207)=1,Q206+1,Q206)</f>
        <v>2</v>
      </c>
      <c r="R207">
        <f>IF(COUNTIF(H$11:H207,H207)=1,R206+1,R206)</f>
        <v>0</v>
      </c>
      <c r="S207">
        <f>IF(COUNTIF(F$11:F207,F207)=1,S206+1,S206)</f>
        <v>1</v>
      </c>
      <c r="T207" t="e">
        <f>IF(AND(COUNTIFS(H$11:H207,H207,F$11:F207,F207)=1,$F207='Summary of Staff by Role'!$C$11),T206+1,T206)</f>
        <v>#REF!</v>
      </c>
      <c r="U207">
        <f>IF(AND(COUNTIF(D$11:D207,D207)=1,E207&lt;&gt;"HEI"),U206+1,U206)</f>
        <v>1</v>
      </c>
    </row>
    <row r="208" spans="2:21" x14ac:dyDescent="0.25">
      <c r="B208" s="4"/>
      <c r="C208" s="246"/>
      <c r="D208" s="317"/>
      <c r="E208" s="318" t="str">
        <f>IFERROR(VLOOKUP($D208,'START - AWARD DETAILS'!$F$21:$G$40,2,0),"")</f>
        <v/>
      </c>
      <c r="F208" s="192"/>
      <c r="G208" s="192"/>
      <c r="H208" s="417"/>
      <c r="I208" s="206"/>
      <c r="J208" s="207"/>
      <c r="K208" s="321"/>
      <c r="L208" s="319">
        <f t="shared" si="3"/>
        <v>0</v>
      </c>
      <c r="M208" s="320"/>
      <c r="N208" s="4"/>
      <c r="P208">
        <f>IF(COUNTIF(D$11:D208,D208)=1,P207+1,P207)</f>
        <v>1</v>
      </c>
      <c r="Q208">
        <f>IF(COUNTIF(E$11:E208,E208)=1,Q207+1,Q207)</f>
        <v>2</v>
      </c>
      <c r="R208">
        <f>IF(COUNTIF(H$11:H208,H208)=1,R207+1,R207)</f>
        <v>0</v>
      </c>
      <c r="S208">
        <f>IF(COUNTIF(F$11:F208,F208)=1,S207+1,S207)</f>
        <v>1</v>
      </c>
      <c r="T208" t="e">
        <f>IF(AND(COUNTIFS(H$11:H208,H208,F$11:F208,F208)=1,$F208='Summary of Staff by Role'!$C$11),T207+1,T207)</f>
        <v>#REF!</v>
      </c>
      <c r="U208">
        <f>IF(AND(COUNTIF(D$11:D208,D208)=1,E208&lt;&gt;"HEI"),U207+1,U207)</f>
        <v>1</v>
      </c>
    </row>
    <row r="209" spans="2:21" x14ac:dyDescent="0.25">
      <c r="B209" s="4"/>
      <c r="C209" s="246"/>
      <c r="D209" s="317"/>
      <c r="E209" s="318" t="str">
        <f>IFERROR(VLOOKUP($D209,'START - AWARD DETAILS'!$F$21:$G$40,2,0),"")</f>
        <v/>
      </c>
      <c r="F209" s="192"/>
      <c r="G209" s="192"/>
      <c r="H209" s="417"/>
      <c r="I209" s="206"/>
      <c r="J209" s="207"/>
      <c r="K209" s="321"/>
      <c r="L209" s="319">
        <f t="shared" si="3"/>
        <v>0</v>
      </c>
      <c r="M209" s="320"/>
      <c r="N209" s="4"/>
      <c r="P209">
        <f>IF(COUNTIF(D$11:D209,D209)=1,P208+1,P208)</f>
        <v>1</v>
      </c>
      <c r="Q209">
        <f>IF(COUNTIF(E$11:E209,E209)=1,Q208+1,Q208)</f>
        <v>2</v>
      </c>
      <c r="R209">
        <f>IF(COUNTIF(H$11:H209,H209)=1,R208+1,R208)</f>
        <v>0</v>
      </c>
      <c r="S209">
        <f>IF(COUNTIF(F$11:F209,F209)=1,S208+1,S208)</f>
        <v>1</v>
      </c>
      <c r="T209" t="e">
        <f>IF(AND(COUNTIFS(H$11:H209,H209,F$11:F209,F209)=1,$F209='Summary of Staff by Role'!$C$11),T208+1,T208)</f>
        <v>#REF!</v>
      </c>
      <c r="U209">
        <f>IF(AND(COUNTIF(D$11:D209,D209)=1,E209&lt;&gt;"HEI"),U208+1,U208)</f>
        <v>1</v>
      </c>
    </row>
    <row r="210" spans="2:21" x14ac:dyDescent="0.25">
      <c r="B210" s="4"/>
      <c r="C210" s="246"/>
      <c r="D210" s="317"/>
      <c r="E210" s="318" t="str">
        <f>IFERROR(VLOOKUP($D210,'START - AWARD DETAILS'!$F$21:$G$40,2,0),"")</f>
        <v/>
      </c>
      <c r="F210" s="192"/>
      <c r="G210" s="192"/>
      <c r="H210" s="417"/>
      <c r="I210" s="206"/>
      <c r="J210" s="207"/>
      <c r="K210" s="321"/>
      <c r="L210" s="319">
        <f t="shared" ref="L210:L273" si="4">SUM(J210:K210)</f>
        <v>0</v>
      </c>
      <c r="M210" s="320"/>
      <c r="N210" s="4"/>
      <c r="P210">
        <f>IF(COUNTIF(D$11:D210,D210)=1,P209+1,P209)</f>
        <v>1</v>
      </c>
      <c r="Q210">
        <f>IF(COUNTIF(E$11:E210,E210)=1,Q209+1,Q209)</f>
        <v>2</v>
      </c>
      <c r="R210">
        <f>IF(COUNTIF(H$11:H210,H210)=1,R209+1,R209)</f>
        <v>0</v>
      </c>
      <c r="S210">
        <f>IF(COUNTIF(F$11:F210,F210)=1,S209+1,S209)</f>
        <v>1</v>
      </c>
      <c r="T210" t="e">
        <f>IF(AND(COUNTIFS(H$11:H210,H210,F$11:F210,F210)=1,$F210='Summary of Staff by Role'!$C$11),T209+1,T209)</f>
        <v>#REF!</v>
      </c>
      <c r="U210">
        <f>IF(AND(COUNTIF(D$11:D210,D210)=1,E210&lt;&gt;"HEI"),U209+1,U209)</f>
        <v>1</v>
      </c>
    </row>
    <row r="211" spans="2:21" x14ac:dyDescent="0.25">
      <c r="B211" s="4"/>
      <c r="C211" s="246"/>
      <c r="D211" s="317"/>
      <c r="E211" s="318" t="str">
        <f>IFERROR(VLOOKUP($D211,'START - AWARD DETAILS'!$F$21:$G$40,2,0),"")</f>
        <v/>
      </c>
      <c r="F211" s="192"/>
      <c r="G211" s="192"/>
      <c r="H211" s="417"/>
      <c r="I211" s="206"/>
      <c r="J211" s="207"/>
      <c r="K211" s="321"/>
      <c r="L211" s="319">
        <f t="shared" si="4"/>
        <v>0</v>
      </c>
      <c r="M211" s="320"/>
      <c r="N211" s="4"/>
      <c r="P211">
        <f>IF(COUNTIF(D$11:D211,D211)=1,P210+1,P210)</f>
        <v>1</v>
      </c>
      <c r="Q211">
        <f>IF(COUNTIF(E$11:E211,E211)=1,Q210+1,Q210)</f>
        <v>2</v>
      </c>
      <c r="R211">
        <f>IF(COUNTIF(H$11:H211,H211)=1,R210+1,R210)</f>
        <v>0</v>
      </c>
      <c r="S211">
        <f>IF(COUNTIF(F$11:F211,F211)=1,S210+1,S210)</f>
        <v>1</v>
      </c>
      <c r="T211" t="e">
        <f>IF(AND(COUNTIFS(H$11:H211,H211,F$11:F211,F211)=1,$F211='Summary of Staff by Role'!$C$11),T210+1,T210)</f>
        <v>#REF!</v>
      </c>
      <c r="U211">
        <f>IF(AND(COUNTIF(D$11:D211,D211)=1,E211&lt;&gt;"HEI"),U210+1,U210)</f>
        <v>1</v>
      </c>
    </row>
    <row r="212" spans="2:21" x14ac:dyDescent="0.25">
      <c r="B212" s="4"/>
      <c r="C212" s="246"/>
      <c r="D212" s="317"/>
      <c r="E212" s="318" t="str">
        <f>IFERROR(VLOOKUP($D212,'START - AWARD DETAILS'!$F$21:$G$40,2,0),"")</f>
        <v/>
      </c>
      <c r="F212" s="192"/>
      <c r="G212" s="192"/>
      <c r="H212" s="417"/>
      <c r="I212" s="206"/>
      <c r="J212" s="207"/>
      <c r="K212" s="321"/>
      <c r="L212" s="319">
        <f t="shared" si="4"/>
        <v>0</v>
      </c>
      <c r="M212" s="320"/>
      <c r="N212" s="4"/>
      <c r="P212">
        <f>IF(COUNTIF(D$11:D212,D212)=1,P211+1,P211)</f>
        <v>1</v>
      </c>
      <c r="Q212">
        <f>IF(COUNTIF(E$11:E212,E212)=1,Q211+1,Q211)</f>
        <v>2</v>
      </c>
      <c r="R212">
        <f>IF(COUNTIF(H$11:H212,H212)=1,R211+1,R211)</f>
        <v>0</v>
      </c>
      <c r="S212">
        <f>IF(COUNTIF(F$11:F212,F212)=1,S211+1,S211)</f>
        <v>1</v>
      </c>
      <c r="T212" t="e">
        <f>IF(AND(COUNTIFS(H$11:H212,H212,F$11:F212,F212)=1,$F212='Summary of Staff by Role'!$C$11),T211+1,T211)</f>
        <v>#REF!</v>
      </c>
      <c r="U212">
        <f>IF(AND(COUNTIF(D$11:D212,D212)=1,E212&lt;&gt;"HEI"),U211+1,U211)</f>
        <v>1</v>
      </c>
    </row>
    <row r="213" spans="2:21" x14ac:dyDescent="0.25">
      <c r="B213" s="4"/>
      <c r="C213" s="246"/>
      <c r="D213" s="317"/>
      <c r="E213" s="318" t="str">
        <f>IFERROR(VLOOKUP($D213,'START - AWARD DETAILS'!$F$21:$G$40,2,0),"")</f>
        <v/>
      </c>
      <c r="F213" s="192"/>
      <c r="G213" s="192"/>
      <c r="H213" s="417"/>
      <c r="I213" s="206"/>
      <c r="J213" s="207"/>
      <c r="K213" s="321"/>
      <c r="L213" s="319">
        <f t="shared" si="4"/>
        <v>0</v>
      </c>
      <c r="M213" s="320"/>
      <c r="N213" s="4"/>
      <c r="P213">
        <f>IF(COUNTIF(D$11:D213,D213)=1,P212+1,P212)</f>
        <v>1</v>
      </c>
      <c r="Q213">
        <f>IF(COUNTIF(E$11:E213,E213)=1,Q212+1,Q212)</f>
        <v>2</v>
      </c>
      <c r="R213">
        <f>IF(COUNTIF(H$11:H213,H213)=1,R212+1,R212)</f>
        <v>0</v>
      </c>
      <c r="S213">
        <f>IF(COUNTIF(F$11:F213,F213)=1,S212+1,S212)</f>
        <v>1</v>
      </c>
      <c r="T213" t="e">
        <f>IF(AND(COUNTIFS(H$11:H213,H213,F$11:F213,F213)=1,$F213='Summary of Staff by Role'!$C$11),T212+1,T212)</f>
        <v>#REF!</v>
      </c>
      <c r="U213">
        <f>IF(AND(COUNTIF(D$11:D213,D213)=1,E213&lt;&gt;"HEI"),U212+1,U212)</f>
        <v>1</v>
      </c>
    </row>
    <row r="214" spans="2:21" x14ac:dyDescent="0.25">
      <c r="B214" s="4"/>
      <c r="C214" s="246"/>
      <c r="D214" s="317"/>
      <c r="E214" s="318" t="str">
        <f>IFERROR(VLOOKUP($D214,'START - AWARD DETAILS'!$F$21:$G$40,2,0),"")</f>
        <v/>
      </c>
      <c r="F214" s="192"/>
      <c r="G214" s="192"/>
      <c r="H214" s="417"/>
      <c r="I214" s="206"/>
      <c r="J214" s="207"/>
      <c r="K214" s="321"/>
      <c r="L214" s="319">
        <f t="shared" si="4"/>
        <v>0</v>
      </c>
      <c r="M214" s="320"/>
      <c r="N214" s="4"/>
      <c r="P214">
        <f>IF(COUNTIF(D$11:D214,D214)=1,P213+1,P213)</f>
        <v>1</v>
      </c>
      <c r="Q214">
        <f>IF(COUNTIF(E$11:E214,E214)=1,Q213+1,Q213)</f>
        <v>2</v>
      </c>
      <c r="R214">
        <f>IF(COUNTIF(H$11:H214,H214)=1,R213+1,R213)</f>
        <v>0</v>
      </c>
      <c r="S214">
        <f>IF(COUNTIF(F$11:F214,F214)=1,S213+1,S213)</f>
        <v>1</v>
      </c>
      <c r="T214" t="e">
        <f>IF(AND(COUNTIFS(H$11:H214,H214,F$11:F214,F214)=1,$F214='Summary of Staff by Role'!$C$11),T213+1,T213)</f>
        <v>#REF!</v>
      </c>
      <c r="U214">
        <f>IF(AND(COUNTIF(D$11:D214,D214)=1,E214&lt;&gt;"HEI"),U213+1,U213)</f>
        <v>1</v>
      </c>
    </row>
    <row r="215" spans="2:21" x14ac:dyDescent="0.25">
      <c r="B215" s="4"/>
      <c r="C215" s="246"/>
      <c r="D215" s="317"/>
      <c r="E215" s="318" t="str">
        <f>IFERROR(VLOOKUP($D215,'START - AWARD DETAILS'!$F$21:$G$40,2,0),"")</f>
        <v/>
      </c>
      <c r="F215" s="192"/>
      <c r="G215" s="192"/>
      <c r="H215" s="417"/>
      <c r="I215" s="206"/>
      <c r="J215" s="207"/>
      <c r="K215" s="321"/>
      <c r="L215" s="319">
        <f t="shared" si="4"/>
        <v>0</v>
      </c>
      <c r="M215" s="320"/>
      <c r="N215" s="4"/>
      <c r="P215">
        <f>IF(COUNTIF(D$11:D215,D215)=1,P214+1,P214)</f>
        <v>1</v>
      </c>
      <c r="Q215">
        <f>IF(COUNTIF(E$11:E215,E215)=1,Q214+1,Q214)</f>
        <v>2</v>
      </c>
      <c r="R215">
        <f>IF(COUNTIF(H$11:H215,H215)=1,R214+1,R214)</f>
        <v>0</v>
      </c>
      <c r="S215">
        <f>IF(COUNTIF(F$11:F215,F215)=1,S214+1,S214)</f>
        <v>1</v>
      </c>
      <c r="T215" t="e">
        <f>IF(AND(COUNTIFS(H$11:H215,H215,F$11:F215,F215)=1,$F215='Summary of Staff by Role'!$C$11),T214+1,T214)</f>
        <v>#REF!</v>
      </c>
      <c r="U215">
        <f>IF(AND(COUNTIF(D$11:D215,D215)=1,E215&lt;&gt;"HEI"),U214+1,U214)</f>
        <v>1</v>
      </c>
    </row>
    <row r="216" spans="2:21" x14ac:dyDescent="0.25">
      <c r="B216" s="4"/>
      <c r="C216" s="246"/>
      <c r="D216" s="317"/>
      <c r="E216" s="318" t="str">
        <f>IFERROR(VLOOKUP($D216,'START - AWARD DETAILS'!$F$21:$G$40,2,0),"")</f>
        <v/>
      </c>
      <c r="F216" s="192"/>
      <c r="G216" s="192"/>
      <c r="H216" s="417"/>
      <c r="I216" s="206"/>
      <c r="J216" s="207"/>
      <c r="K216" s="321"/>
      <c r="L216" s="319">
        <f t="shared" si="4"/>
        <v>0</v>
      </c>
      <c r="M216" s="320"/>
      <c r="N216" s="4"/>
      <c r="P216">
        <f>IF(COUNTIF(D$11:D216,D216)=1,P215+1,P215)</f>
        <v>1</v>
      </c>
      <c r="Q216">
        <f>IF(COUNTIF(E$11:E216,E216)=1,Q215+1,Q215)</f>
        <v>2</v>
      </c>
      <c r="R216">
        <f>IF(COUNTIF(H$11:H216,H216)=1,R215+1,R215)</f>
        <v>0</v>
      </c>
      <c r="S216">
        <f>IF(COUNTIF(F$11:F216,F216)=1,S215+1,S215)</f>
        <v>1</v>
      </c>
      <c r="T216" t="e">
        <f>IF(AND(COUNTIFS(H$11:H216,H216,F$11:F216,F216)=1,$F216='Summary of Staff by Role'!$C$11),T215+1,T215)</f>
        <v>#REF!</v>
      </c>
      <c r="U216">
        <f>IF(AND(COUNTIF(D$11:D216,D216)=1,E216&lt;&gt;"HEI"),U215+1,U215)</f>
        <v>1</v>
      </c>
    </row>
    <row r="217" spans="2:21" x14ac:dyDescent="0.25">
      <c r="B217" s="4"/>
      <c r="C217" s="246"/>
      <c r="D217" s="317"/>
      <c r="E217" s="318" t="str">
        <f>IFERROR(VLOOKUP($D217,'START - AWARD DETAILS'!$F$21:$G$40,2,0),"")</f>
        <v/>
      </c>
      <c r="F217" s="192"/>
      <c r="G217" s="192"/>
      <c r="H217" s="417"/>
      <c r="I217" s="206"/>
      <c r="J217" s="207"/>
      <c r="K217" s="321"/>
      <c r="L217" s="319">
        <f t="shared" si="4"/>
        <v>0</v>
      </c>
      <c r="M217" s="320"/>
      <c r="N217" s="4"/>
      <c r="P217">
        <f>IF(COUNTIF(D$11:D217,D217)=1,P216+1,P216)</f>
        <v>1</v>
      </c>
      <c r="Q217">
        <f>IF(COUNTIF(E$11:E217,E217)=1,Q216+1,Q216)</f>
        <v>2</v>
      </c>
      <c r="R217">
        <f>IF(COUNTIF(H$11:H217,H217)=1,R216+1,R216)</f>
        <v>0</v>
      </c>
      <c r="S217">
        <f>IF(COUNTIF(F$11:F217,F217)=1,S216+1,S216)</f>
        <v>1</v>
      </c>
      <c r="T217" t="e">
        <f>IF(AND(COUNTIFS(H$11:H217,H217,F$11:F217,F217)=1,$F217='Summary of Staff by Role'!$C$11),T216+1,T216)</f>
        <v>#REF!</v>
      </c>
      <c r="U217">
        <f>IF(AND(COUNTIF(D$11:D217,D217)=1,E217&lt;&gt;"HEI"),U216+1,U216)</f>
        <v>1</v>
      </c>
    </row>
    <row r="218" spans="2:21" x14ac:dyDescent="0.25">
      <c r="B218" s="4"/>
      <c r="C218" s="246"/>
      <c r="D218" s="317"/>
      <c r="E218" s="318" t="str">
        <f>IFERROR(VLOOKUP($D218,'START - AWARD DETAILS'!$F$21:$G$40,2,0),"")</f>
        <v/>
      </c>
      <c r="F218" s="192"/>
      <c r="G218" s="192"/>
      <c r="H218" s="417"/>
      <c r="I218" s="206"/>
      <c r="J218" s="207"/>
      <c r="K218" s="321"/>
      <c r="L218" s="319">
        <f t="shared" si="4"/>
        <v>0</v>
      </c>
      <c r="M218" s="320"/>
      <c r="N218" s="4"/>
      <c r="P218">
        <f>IF(COUNTIF(D$11:D218,D218)=1,P217+1,P217)</f>
        <v>1</v>
      </c>
      <c r="Q218">
        <f>IF(COUNTIF(E$11:E218,E218)=1,Q217+1,Q217)</f>
        <v>2</v>
      </c>
      <c r="R218">
        <f>IF(COUNTIF(H$11:H218,H218)=1,R217+1,R217)</f>
        <v>0</v>
      </c>
      <c r="S218">
        <f>IF(COUNTIF(F$11:F218,F218)=1,S217+1,S217)</f>
        <v>1</v>
      </c>
      <c r="T218" t="e">
        <f>IF(AND(COUNTIFS(H$11:H218,H218,F$11:F218,F218)=1,$F218='Summary of Staff by Role'!$C$11),T217+1,T217)</f>
        <v>#REF!</v>
      </c>
      <c r="U218">
        <f>IF(AND(COUNTIF(D$11:D218,D218)=1,E218&lt;&gt;"HEI"),U217+1,U217)</f>
        <v>1</v>
      </c>
    </row>
    <row r="219" spans="2:21" x14ac:dyDescent="0.25">
      <c r="B219" s="4"/>
      <c r="C219" s="246"/>
      <c r="D219" s="317"/>
      <c r="E219" s="318" t="str">
        <f>IFERROR(VLOOKUP($D219,'START - AWARD DETAILS'!$F$21:$G$40,2,0),"")</f>
        <v/>
      </c>
      <c r="F219" s="192"/>
      <c r="G219" s="192"/>
      <c r="H219" s="417"/>
      <c r="I219" s="206"/>
      <c r="J219" s="207"/>
      <c r="K219" s="321"/>
      <c r="L219" s="319">
        <f t="shared" si="4"/>
        <v>0</v>
      </c>
      <c r="M219" s="320"/>
      <c r="N219" s="4"/>
      <c r="P219">
        <f>IF(COUNTIF(D$11:D219,D219)=1,P218+1,P218)</f>
        <v>1</v>
      </c>
      <c r="Q219">
        <f>IF(COUNTIF(E$11:E219,E219)=1,Q218+1,Q218)</f>
        <v>2</v>
      </c>
      <c r="R219">
        <f>IF(COUNTIF(H$11:H219,H219)=1,R218+1,R218)</f>
        <v>0</v>
      </c>
      <c r="S219">
        <f>IF(COUNTIF(F$11:F219,F219)=1,S218+1,S218)</f>
        <v>1</v>
      </c>
      <c r="T219" t="e">
        <f>IF(AND(COUNTIFS(H$11:H219,H219,F$11:F219,F219)=1,$F219='Summary of Staff by Role'!$C$11),T218+1,T218)</f>
        <v>#REF!</v>
      </c>
      <c r="U219">
        <f>IF(AND(COUNTIF(D$11:D219,D219)=1,E219&lt;&gt;"HEI"),U218+1,U218)</f>
        <v>1</v>
      </c>
    </row>
    <row r="220" spans="2:21" x14ac:dyDescent="0.25">
      <c r="B220" s="4"/>
      <c r="C220" s="246"/>
      <c r="D220" s="317"/>
      <c r="E220" s="318" t="str">
        <f>IFERROR(VLOOKUP($D220,'START - AWARD DETAILS'!$F$21:$G$40,2,0),"")</f>
        <v/>
      </c>
      <c r="F220" s="192"/>
      <c r="G220" s="192"/>
      <c r="H220" s="417"/>
      <c r="I220" s="192"/>
      <c r="J220" s="207"/>
      <c r="K220" s="321"/>
      <c r="L220" s="319">
        <f t="shared" si="4"/>
        <v>0</v>
      </c>
      <c r="M220" s="320"/>
      <c r="N220" s="4"/>
      <c r="P220">
        <f>IF(COUNTIF(D$11:D220,D220)=1,P219+1,P219)</f>
        <v>1</v>
      </c>
      <c r="Q220">
        <f>IF(COUNTIF(E$11:E220,E220)=1,Q219+1,Q219)</f>
        <v>2</v>
      </c>
      <c r="R220">
        <f>IF(COUNTIF(H$11:H220,H220)=1,R219+1,R219)</f>
        <v>0</v>
      </c>
      <c r="S220">
        <f>IF(COUNTIF(F$11:F220,F220)=1,S219+1,S219)</f>
        <v>1</v>
      </c>
      <c r="T220" t="e">
        <f>IF(AND(COUNTIFS(H$11:H220,H220,F$11:F220,F220)=1,$F220='Summary of Staff by Role'!$C$11),T219+1,T219)</f>
        <v>#REF!</v>
      </c>
      <c r="U220">
        <f>IF(AND(COUNTIF(D$11:D220,D220)=1,E220&lt;&gt;"HEI"),U219+1,U219)</f>
        <v>1</v>
      </c>
    </row>
    <row r="221" spans="2:21" x14ac:dyDescent="0.25">
      <c r="B221" s="4"/>
      <c r="C221" s="246"/>
      <c r="D221" s="317"/>
      <c r="E221" s="318" t="str">
        <f>IFERROR(VLOOKUP($D221,'START - AWARD DETAILS'!$F$21:$G$40,2,0),"")</f>
        <v/>
      </c>
      <c r="F221" s="192"/>
      <c r="G221" s="192"/>
      <c r="H221" s="417"/>
      <c r="I221" s="192"/>
      <c r="J221" s="207"/>
      <c r="K221" s="321"/>
      <c r="L221" s="319">
        <f t="shared" si="4"/>
        <v>0</v>
      </c>
      <c r="M221" s="320"/>
      <c r="N221" s="4"/>
      <c r="P221">
        <f>IF(COUNTIF(D$11:D221,D221)=1,P220+1,P220)</f>
        <v>1</v>
      </c>
      <c r="Q221">
        <f>IF(COUNTIF(E$11:E221,E221)=1,Q220+1,Q220)</f>
        <v>2</v>
      </c>
      <c r="R221">
        <f>IF(COUNTIF(H$11:H221,H221)=1,R220+1,R220)</f>
        <v>0</v>
      </c>
      <c r="S221">
        <f>IF(COUNTIF(F$11:F221,F221)=1,S220+1,S220)</f>
        <v>1</v>
      </c>
      <c r="T221" t="e">
        <f>IF(AND(COUNTIFS(H$11:H221,H221,F$11:F221,F221)=1,$F221='Summary of Staff by Role'!$C$11),T220+1,T220)</f>
        <v>#REF!</v>
      </c>
      <c r="U221">
        <f>IF(AND(COUNTIF(D$11:D221,D221)=1,E221&lt;&gt;"HEI"),U220+1,U220)</f>
        <v>1</v>
      </c>
    </row>
    <row r="222" spans="2:21" x14ac:dyDescent="0.25">
      <c r="B222" s="4"/>
      <c r="C222" s="246"/>
      <c r="D222" s="317"/>
      <c r="E222" s="318" t="str">
        <f>IFERROR(VLOOKUP($D222,'START - AWARD DETAILS'!$F$21:$G$40,2,0),"")</f>
        <v/>
      </c>
      <c r="F222" s="192"/>
      <c r="G222" s="192"/>
      <c r="H222" s="417"/>
      <c r="I222" s="192"/>
      <c r="J222" s="207"/>
      <c r="K222" s="321"/>
      <c r="L222" s="319">
        <f t="shared" si="4"/>
        <v>0</v>
      </c>
      <c r="M222" s="320"/>
      <c r="N222" s="4"/>
      <c r="P222">
        <f>IF(COUNTIF(D$11:D222,D222)=1,P221+1,P221)</f>
        <v>1</v>
      </c>
      <c r="Q222">
        <f>IF(COUNTIF(E$11:E222,E222)=1,Q221+1,Q221)</f>
        <v>2</v>
      </c>
      <c r="R222">
        <f>IF(COUNTIF(H$11:H222,H222)=1,R221+1,R221)</f>
        <v>0</v>
      </c>
      <c r="S222">
        <f>IF(COUNTIF(F$11:F222,F222)=1,S221+1,S221)</f>
        <v>1</v>
      </c>
      <c r="T222" t="e">
        <f>IF(AND(COUNTIFS(H$11:H222,H222,F$11:F222,F222)=1,$F222='Summary of Staff by Role'!$C$11),T221+1,T221)</f>
        <v>#REF!</v>
      </c>
      <c r="U222">
        <f>IF(AND(COUNTIF(D$11:D222,D222)=1,E222&lt;&gt;"HEI"),U221+1,U221)</f>
        <v>1</v>
      </c>
    </row>
    <row r="223" spans="2:21" x14ac:dyDescent="0.25">
      <c r="B223" s="4"/>
      <c r="C223" s="246"/>
      <c r="D223" s="317"/>
      <c r="E223" s="318" t="str">
        <f>IFERROR(VLOOKUP($D223,'START - AWARD DETAILS'!$F$21:$G$40,2,0),"")</f>
        <v/>
      </c>
      <c r="F223" s="192"/>
      <c r="G223" s="192"/>
      <c r="H223" s="417"/>
      <c r="I223" s="192"/>
      <c r="J223" s="207"/>
      <c r="K223" s="321"/>
      <c r="L223" s="319">
        <f t="shared" si="4"/>
        <v>0</v>
      </c>
      <c r="M223" s="320"/>
      <c r="N223" s="4"/>
      <c r="P223">
        <f>IF(COUNTIF(D$11:D223,D223)=1,P222+1,P222)</f>
        <v>1</v>
      </c>
      <c r="Q223">
        <f>IF(COUNTIF(E$11:E223,E223)=1,Q222+1,Q222)</f>
        <v>2</v>
      </c>
      <c r="R223">
        <f>IF(COUNTIF(H$11:H223,H223)=1,R222+1,R222)</f>
        <v>0</v>
      </c>
      <c r="S223">
        <f>IF(COUNTIF(F$11:F223,F223)=1,S222+1,S222)</f>
        <v>1</v>
      </c>
      <c r="T223" t="e">
        <f>IF(AND(COUNTIFS(H$11:H223,H223,F$11:F223,F223)=1,$F223='Summary of Staff by Role'!$C$11),T222+1,T222)</f>
        <v>#REF!</v>
      </c>
      <c r="U223">
        <f>IF(AND(COUNTIF(D$11:D223,D223)=1,E223&lt;&gt;"HEI"),U222+1,U222)</f>
        <v>1</v>
      </c>
    </row>
    <row r="224" spans="2:21" x14ac:dyDescent="0.25">
      <c r="B224" s="4"/>
      <c r="C224" s="246"/>
      <c r="D224" s="317"/>
      <c r="E224" s="318" t="str">
        <f>IFERROR(VLOOKUP($D224,'START - AWARD DETAILS'!$F$21:$G$40,2,0),"")</f>
        <v/>
      </c>
      <c r="F224" s="192"/>
      <c r="G224" s="192"/>
      <c r="H224" s="417"/>
      <c r="I224" s="192"/>
      <c r="J224" s="207"/>
      <c r="K224" s="321"/>
      <c r="L224" s="319">
        <f t="shared" si="4"/>
        <v>0</v>
      </c>
      <c r="M224" s="320"/>
      <c r="N224" s="4"/>
      <c r="P224">
        <f>IF(COUNTIF(D$11:D224,D224)=1,P223+1,P223)</f>
        <v>1</v>
      </c>
      <c r="Q224">
        <f>IF(COUNTIF(E$11:E224,E224)=1,Q223+1,Q223)</f>
        <v>2</v>
      </c>
      <c r="R224">
        <f>IF(COUNTIF(H$11:H224,H224)=1,R223+1,R223)</f>
        <v>0</v>
      </c>
      <c r="S224">
        <f>IF(COUNTIF(F$11:F224,F224)=1,S223+1,S223)</f>
        <v>1</v>
      </c>
      <c r="T224" t="e">
        <f>IF(AND(COUNTIFS(H$11:H224,H224,F$11:F224,F224)=1,$F224='Summary of Staff by Role'!$C$11),T223+1,T223)</f>
        <v>#REF!</v>
      </c>
      <c r="U224">
        <f>IF(AND(COUNTIF(D$11:D224,D224)=1,E224&lt;&gt;"HEI"),U223+1,U223)</f>
        <v>1</v>
      </c>
    </row>
    <row r="225" spans="2:21" x14ac:dyDescent="0.25">
      <c r="B225" s="4"/>
      <c r="C225" s="246"/>
      <c r="D225" s="317"/>
      <c r="E225" s="318" t="str">
        <f>IFERROR(VLOOKUP($D225,'START - AWARD DETAILS'!$F$21:$G$40,2,0),"")</f>
        <v/>
      </c>
      <c r="F225" s="192"/>
      <c r="G225" s="192"/>
      <c r="H225" s="417"/>
      <c r="I225" s="192"/>
      <c r="J225" s="207"/>
      <c r="K225" s="321"/>
      <c r="L225" s="319">
        <f t="shared" si="4"/>
        <v>0</v>
      </c>
      <c r="M225" s="320"/>
      <c r="N225" s="4"/>
      <c r="P225">
        <f>IF(COUNTIF(D$11:D225,D225)=1,P224+1,P224)</f>
        <v>1</v>
      </c>
      <c r="Q225">
        <f>IF(COUNTIF(E$11:E225,E225)=1,Q224+1,Q224)</f>
        <v>2</v>
      </c>
      <c r="R225">
        <f>IF(COUNTIF(H$11:H225,H225)=1,R224+1,R224)</f>
        <v>0</v>
      </c>
      <c r="S225">
        <f>IF(COUNTIF(F$11:F225,F225)=1,S224+1,S224)</f>
        <v>1</v>
      </c>
      <c r="T225" t="e">
        <f>IF(AND(COUNTIFS(H$11:H225,H225,F$11:F225,F225)=1,$F225='Summary of Staff by Role'!$C$11),T224+1,T224)</f>
        <v>#REF!</v>
      </c>
      <c r="U225">
        <f>IF(AND(COUNTIF(D$11:D225,D225)=1,E225&lt;&gt;"HEI"),U224+1,U224)</f>
        <v>1</v>
      </c>
    </row>
    <row r="226" spans="2:21" x14ac:dyDescent="0.25">
      <c r="B226" s="4"/>
      <c r="C226" s="246"/>
      <c r="D226" s="317"/>
      <c r="E226" s="318" t="str">
        <f>IFERROR(VLOOKUP($D226,'START - AWARD DETAILS'!$F$21:$G$40,2,0),"")</f>
        <v/>
      </c>
      <c r="F226" s="192"/>
      <c r="G226" s="192"/>
      <c r="H226" s="417"/>
      <c r="I226" s="192"/>
      <c r="J226" s="207"/>
      <c r="K226" s="321"/>
      <c r="L226" s="319">
        <f t="shared" si="4"/>
        <v>0</v>
      </c>
      <c r="M226" s="320"/>
      <c r="N226" s="4"/>
      <c r="P226">
        <f>IF(COUNTIF(D$11:D226,D226)=1,P225+1,P225)</f>
        <v>1</v>
      </c>
      <c r="Q226">
        <f>IF(COUNTIF(E$11:E226,E226)=1,Q225+1,Q225)</f>
        <v>2</v>
      </c>
      <c r="R226">
        <f>IF(COUNTIF(H$11:H226,H226)=1,R225+1,R225)</f>
        <v>0</v>
      </c>
      <c r="S226">
        <f>IF(COUNTIF(F$11:F226,F226)=1,S225+1,S225)</f>
        <v>1</v>
      </c>
      <c r="T226" t="e">
        <f>IF(AND(COUNTIFS(H$11:H226,H226,F$11:F226,F226)=1,$F226='Summary of Staff by Role'!$C$11),T225+1,T225)</f>
        <v>#REF!</v>
      </c>
      <c r="U226">
        <f>IF(AND(COUNTIF(D$11:D226,D226)=1,E226&lt;&gt;"HEI"),U225+1,U225)</f>
        <v>1</v>
      </c>
    </row>
    <row r="227" spans="2:21" x14ac:dyDescent="0.25">
      <c r="B227" s="4"/>
      <c r="C227" s="246"/>
      <c r="D227" s="317"/>
      <c r="E227" s="318" t="str">
        <f>IFERROR(VLOOKUP($D227,'START - AWARD DETAILS'!$F$21:$G$40,2,0),"")</f>
        <v/>
      </c>
      <c r="F227" s="192"/>
      <c r="G227" s="192"/>
      <c r="H227" s="417"/>
      <c r="I227" s="192"/>
      <c r="J227" s="207"/>
      <c r="K227" s="321"/>
      <c r="L227" s="319">
        <f t="shared" si="4"/>
        <v>0</v>
      </c>
      <c r="M227" s="320"/>
      <c r="N227" s="4"/>
      <c r="P227">
        <f>IF(COUNTIF(D$11:D227,D227)=1,P226+1,P226)</f>
        <v>1</v>
      </c>
      <c r="Q227">
        <f>IF(COUNTIF(E$11:E227,E227)=1,Q226+1,Q226)</f>
        <v>2</v>
      </c>
      <c r="R227">
        <f>IF(COUNTIF(H$11:H227,H227)=1,R226+1,R226)</f>
        <v>0</v>
      </c>
      <c r="S227">
        <f>IF(COUNTIF(F$11:F227,F227)=1,S226+1,S226)</f>
        <v>1</v>
      </c>
      <c r="T227" t="e">
        <f>IF(AND(COUNTIFS(H$11:H227,H227,F$11:F227,F227)=1,$F227='Summary of Staff by Role'!$C$11),T226+1,T226)</f>
        <v>#REF!</v>
      </c>
      <c r="U227">
        <f>IF(AND(COUNTIF(D$11:D227,D227)=1,E227&lt;&gt;"HEI"),U226+1,U226)</f>
        <v>1</v>
      </c>
    </row>
    <row r="228" spans="2:21" x14ac:dyDescent="0.25">
      <c r="B228" s="4"/>
      <c r="C228" s="246"/>
      <c r="D228" s="317"/>
      <c r="E228" s="318" t="str">
        <f>IFERROR(VLOOKUP($D228,'START - AWARD DETAILS'!$F$21:$G$40,2,0),"")</f>
        <v/>
      </c>
      <c r="F228" s="192"/>
      <c r="G228" s="192"/>
      <c r="H228" s="417"/>
      <c r="I228" s="192"/>
      <c r="J228" s="207"/>
      <c r="K228" s="321"/>
      <c r="L228" s="319">
        <f t="shared" si="4"/>
        <v>0</v>
      </c>
      <c r="M228" s="320"/>
      <c r="N228" s="4"/>
      <c r="P228">
        <f>IF(COUNTIF(D$11:D228,D228)=1,P227+1,P227)</f>
        <v>1</v>
      </c>
      <c r="Q228">
        <f>IF(COUNTIF(E$11:E228,E228)=1,Q227+1,Q227)</f>
        <v>2</v>
      </c>
      <c r="R228">
        <f>IF(COUNTIF(H$11:H228,H228)=1,R227+1,R227)</f>
        <v>0</v>
      </c>
      <c r="S228">
        <f>IF(COUNTIF(F$11:F228,F228)=1,S227+1,S227)</f>
        <v>1</v>
      </c>
      <c r="T228" t="e">
        <f>IF(AND(COUNTIFS(H$11:H228,H228,F$11:F228,F228)=1,$F228='Summary of Staff by Role'!$C$11),T227+1,T227)</f>
        <v>#REF!</v>
      </c>
      <c r="U228">
        <f>IF(AND(COUNTIF(D$11:D228,D228)=1,E228&lt;&gt;"HEI"),U227+1,U227)</f>
        <v>1</v>
      </c>
    </row>
    <row r="229" spans="2:21" x14ac:dyDescent="0.25">
      <c r="B229" s="4"/>
      <c r="C229" s="246"/>
      <c r="D229" s="317"/>
      <c r="E229" s="318" t="str">
        <f>IFERROR(VLOOKUP($D229,'START - AWARD DETAILS'!$F$21:$G$40,2,0),"")</f>
        <v/>
      </c>
      <c r="F229" s="192"/>
      <c r="G229" s="192"/>
      <c r="H229" s="417"/>
      <c r="I229" s="192"/>
      <c r="J229" s="207"/>
      <c r="K229" s="321"/>
      <c r="L229" s="319">
        <f t="shared" si="4"/>
        <v>0</v>
      </c>
      <c r="M229" s="320"/>
      <c r="N229" s="4"/>
      <c r="P229">
        <f>IF(COUNTIF(D$11:D229,D229)=1,P228+1,P228)</f>
        <v>1</v>
      </c>
      <c r="Q229">
        <f>IF(COUNTIF(E$11:E229,E229)=1,Q228+1,Q228)</f>
        <v>2</v>
      </c>
      <c r="R229">
        <f>IF(COUNTIF(H$11:H229,H229)=1,R228+1,R228)</f>
        <v>0</v>
      </c>
      <c r="S229">
        <f>IF(COUNTIF(F$11:F229,F229)=1,S228+1,S228)</f>
        <v>1</v>
      </c>
      <c r="T229" t="e">
        <f>IF(AND(COUNTIFS(H$11:H229,H229,F$11:F229,F229)=1,$F229='Summary of Staff by Role'!$C$11),T228+1,T228)</f>
        <v>#REF!</v>
      </c>
      <c r="U229">
        <f>IF(AND(COUNTIF(D$11:D229,D229)=1,E229&lt;&gt;"HEI"),U228+1,U228)</f>
        <v>1</v>
      </c>
    </row>
    <row r="230" spans="2:21" x14ac:dyDescent="0.25">
      <c r="B230" s="4"/>
      <c r="C230" s="246"/>
      <c r="D230" s="317"/>
      <c r="E230" s="318" t="str">
        <f>IFERROR(VLOOKUP($D230,'START - AWARD DETAILS'!$F$21:$G$40,2,0),"")</f>
        <v/>
      </c>
      <c r="F230" s="192"/>
      <c r="G230" s="192"/>
      <c r="H230" s="417"/>
      <c r="I230" s="192"/>
      <c r="J230" s="207"/>
      <c r="K230" s="321"/>
      <c r="L230" s="319">
        <f t="shared" si="4"/>
        <v>0</v>
      </c>
      <c r="M230" s="320"/>
      <c r="N230" s="4"/>
      <c r="P230">
        <f>IF(COUNTIF(D$11:D230,D230)=1,P229+1,P229)</f>
        <v>1</v>
      </c>
      <c r="Q230">
        <f>IF(COUNTIF(E$11:E230,E230)=1,Q229+1,Q229)</f>
        <v>2</v>
      </c>
      <c r="R230">
        <f>IF(COUNTIF(H$11:H230,H230)=1,R229+1,R229)</f>
        <v>0</v>
      </c>
      <c r="S230">
        <f>IF(COUNTIF(F$11:F230,F230)=1,S229+1,S229)</f>
        <v>1</v>
      </c>
      <c r="T230" t="e">
        <f>IF(AND(COUNTIFS(H$11:H230,H230,F$11:F230,F230)=1,$F230='Summary of Staff by Role'!$C$11),T229+1,T229)</f>
        <v>#REF!</v>
      </c>
      <c r="U230">
        <f>IF(AND(COUNTIF(D$11:D230,D230)=1,E230&lt;&gt;"HEI"),U229+1,U229)</f>
        <v>1</v>
      </c>
    </row>
    <row r="231" spans="2:21" x14ac:dyDescent="0.25">
      <c r="B231" s="4"/>
      <c r="C231" s="246"/>
      <c r="D231" s="317"/>
      <c r="E231" s="318" t="str">
        <f>IFERROR(VLOOKUP($D231,'START - AWARD DETAILS'!$F$21:$G$40,2,0),"")</f>
        <v/>
      </c>
      <c r="F231" s="192"/>
      <c r="G231" s="192"/>
      <c r="H231" s="192"/>
      <c r="I231" s="192"/>
      <c r="J231" s="322"/>
      <c r="K231" s="321"/>
      <c r="L231" s="319">
        <f t="shared" si="4"/>
        <v>0</v>
      </c>
      <c r="M231" s="320"/>
      <c r="N231" s="4"/>
      <c r="P231">
        <f>IF(COUNTIF(D$11:D231,D231)=1,P230+1,P230)</f>
        <v>1</v>
      </c>
      <c r="Q231">
        <f>IF(COUNTIF(E$11:E231,E231)=1,Q230+1,Q230)</f>
        <v>2</v>
      </c>
      <c r="R231">
        <f>IF(COUNTIF(H$11:H231,H231)=1,R230+1,R230)</f>
        <v>0</v>
      </c>
      <c r="S231">
        <f>IF(COUNTIF(F$11:F231,F231)=1,S230+1,S230)</f>
        <v>1</v>
      </c>
      <c r="T231" t="e">
        <f>IF(AND(COUNTIFS(H$11:H231,H231,F$11:F231,F231)=1,$F231='Summary of Staff by Role'!$C$11),T230+1,T230)</f>
        <v>#REF!</v>
      </c>
      <c r="U231">
        <f>IF(AND(COUNTIF(D$11:D231,D231)=1,E231&lt;&gt;"HEI"),U230+1,U230)</f>
        <v>1</v>
      </c>
    </row>
    <row r="232" spans="2:21" x14ac:dyDescent="0.25">
      <c r="B232" s="4"/>
      <c r="C232" s="246"/>
      <c r="D232" s="317"/>
      <c r="E232" s="318" t="str">
        <f>IFERROR(VLOOKUP($D232,'START - AWARD DETAILS'!$F$21:$G$40,2,0),"")</f>
        <v/>
      </c>
      <c r="F232" s="192"/>
      <c r="G232" s="192"/>
      <c r="H232" s="192"/>
      <c r="I232" s="192"/>
      <c r="J232" s="322"/>
      <c r="K232" s="321"/>
      <c r="L232" s="319">
        <f t="shared" si="4"/>
        <v>0</v>
      </c>
      <c r="M232" s="320"/>
      <c r="N232" s="4"/>
      <c r="P232">
        <f>IF(COUNTIF(D$11:D232,D232)=1,P231+1,P231)</f>
        <v>1</v>
      </c>
      <c r="Q232">
        <f>IF(COUNTIF(E$11:E232,E232)=1,Q231+1,Q231)</f>
        <v>2</v>
      </c>
      <c r="R232">
        <f>IF(COUNTIF(H$11:H232,H232)=1,R231+1,R231)</f>
        <v>0</v>
      </c>
      <c r="S232">
        <f>IF(COUNTIF(F$11:F232,F232)=1,S231+1,S231)</f>
        <v>1</v>
      </c>
      <c r="T232" t="e">
        <f>IF(AND(COUNTIFS(H$11:H232,H232,F$11:F232,F232)=1,$F232='Summary of Staff by Role'!$C$11),T231+1,T231)</f>
        <v>#REF!</v>
      </c>
      <c r="U232">
        <f>IF(AND(COUNTIF(D$11:D232,D232)=1,E232&lt;&gt;"HEI"),U231+1,U231)</f>
        <v>1</v>
      </c>
    </row>
    <row r="233" spans="2:21" x14ac:dyDescent="0.25">
      <c r="B233" s="4"/>
      <c r="C233" s="246"/>
      <c r="D233" s="317"/>
      <c r="E233" s="318" t="str">
        <f>IFERROR(VLOOKUP($D233,'START - AWARD DETAILS'!$F$21:$G$40,2,0),"")</f>
        <v/>
      </c>
      <c r="F233" s="192"/>
      <c r="G233" s="192"/>
      <c r="H233" s="192"/>
      <c r="I233" s="192"/>
      <c r="J233" s="322"/>
      <c r="K233" s="321"/>
      <c r="L233" s="319">
        <f t="shared" si="4"/>
        <v>0</v>
      </c>
      <c r="M233" s="320"/>
      <c r="N233" s="4"/>
      <c r="P233">
        <f>IF(COUNTIF(D$11:D233,D233)=1,P232+1,P232)</f>
        <v>1</v>
      </c>
      <c r="Q233">
        <f>IF(COUNTIF(E$11:E233,E233)=1,Q232+1,Q232)</f>
        <v>2</v>
      </c>
      <c r="R233">
        <f>IF(COUNTIF(H$11:H233,H233)=1,R232+1,R232)</f>
        <v>0</v>
      </c>
      <c r="S233">
        <f>IF(COUNTIF(F$11:F233,F233)=1,S232+1,S232)</f>
        <v>1</v>
      </c>
      <c r="T233" t="e">
        <f>IF(AND(COUNTIFS(H$11:H233,H233,F$11:F233,F233)=1,$F233='Summary of Staff by Role'!$C$11),T232+1,T232)</f>
        <v>#REF!</v>
      </c>
      <c r="U233">
        <f>IF(AND(COUNTIF(D$11:D233,D233)=1,E233&lt;&gt;"HEI"),U232+1,U232)</f>
        <v>1</v>
      </c>
    </row>
    <row r="234" spans="2:21" x14ac:dyDescent="0.25">
      <c r="B234" s="4"/>
      <c r="C234" s="246"/>
      <c r="D234" s="317"/>
      <c r="E234" s="318" t="str">
        <f>IFERROR(VLOOKUP($D234,'START - AWARD DETAILS'!$F$21:$G$40,2,0),"")</f>
        <v/>
      </c>
      <c r="F234" s="192"/>
      <c r="G234" s="192"/>
      <c r="H234" s="192"/>
      <c r="I234" s="192"/>
      <c r="J234" s="322"/>
      <c r="K234" s="321"/>
      <c r="L234" s="319">
        <f t="shared" si="4"/>
        <v>0</v>
      </c>
      <c r="M234" s="320"/>
      <c r="N234" s="4"/>
      <c r="P234">
        <f>IF(COUNTIF(D$11:D234,D234)=1,P233+1,P233)</f>
        <v>1</v>
      </c>
      <c r="Q234">
        <f>IF(COUNTIF(E$11:E234,E234)=1,Q233+1,Q233)</f>
        <v>2</v>
      </c>
      <c r="R234">
        <f>IF(COUNTIF(H$11:H234,H234)=1,R233+1,R233)</f>
        <v>0</v>
      </c>
      <c r="S234">
        <f>IF(COUNTIF(F$11:F234,F234)=1,S233+1,S233)</f>
        <v>1</v>
      </c>
      <c r="T234" t="e">
        <f>IF(AND(COUNTIFS(H$11:H234,H234,F$11:F234,F234)=1,$F234='Summary of Staff by Role'!$C$11),T233+1,T233)</f>
        <v>#REF!</v>
      </c>
      <c r="U234">
        <f>IF(AND(COUNTIF(D$11:D234,D234)=1,E234&lt;&gt;"HEI"),U233+1,U233)</f>
        <v>1</v>
      </c>
    </row>
    <row r="235" spans="2:21" x14ac:dyDescent="0.25">
      <c r="B235" s="4"/>
      <c r="C235" s="246"/>
      <c r="D235" s="317"/>
      <c r="E235" s="318" t="str">
        <f>IFERROR(VLOOKUP($D235,'START - AWARD DETAILS'!$F$21:$G$40,2,0),"")</f>
        <v/>
      </c>
      <c r="F235" s="192"/>
      <c r="G235" s="192"/>
      <c r="H235" s="192"/>
      <c r="I235" s="192"/>
      <c r="J235" s="322"/>
      <c r="K235" s="321"/>
      <c r="L235" s="319">
        <f t="shared" si="4"/>
        <v>0</v>
      </c>
      <c r="M235" s="320"/>
      <c r="N235" s="4"/>
      <c r="P235">
        <f>IF(COUNTIF(D$11:D235,D235)=1,P234+1,P234)</f>
        <v>1</v>
      </c>
      <c r="Q235">
        <f>IF(COUNTIF(E$11:E235,E235)=1,Q234+1,Q234)</f>
        <v>2</v>
      </c>
      <c r="R235">
        <f>IF(COUNTIF(H$11:H235,H235)=1,R234+1,R234)</f>
        <v>0</v>
      </c>
      <c r="S235">
        <f>IF(COUNTIF(F$11:F235,F235)=1,S234+1,S234)</f>
        <v>1</v>
      </c>
      <c r="T235" t="e">
        <f>IF(AND(COUNTIFS(H$11:H235,H235,F$11:F235,F235)=1,$F235='Summary of Staff by Role'!$C$11),T234+1,T234)</f>
        <v>#REF!</v>
      </c>
      <c r="U235">
        <f>IF(AND(COUNTIF(D$11:D235,D235)=1,E235&lt;&gt;"HEI"),U234+1,U234)</f>
        <v>1</v>
      </c>
    </row>
    <row r="236" spans="2:21" x14ac:dyDescent="0.25">
      <c r="B236" s="4"/>
      <c r="C236" s="246"/>
      <c r="D236" s="317"/>
      <c r="E236" s="318" t="str">
        <f>IFERROR(VLOOKUP($D236,'START - AWARD DETAILS'!$F$21:$G$40,2,0),"")</f>
        <v/>
      </c>
      <c r="F236" s="192"/>
      <c r="G236" s="192"/>
      <c r="H236" s="192"/>
      <c r="I236" s="192"/>
      <c r="J236" s="322"/>
      <c r="K236" s="321"/>
      <c r="L236" s="319">
        <f t="shared" si="4"/>
        <v>0</v>
      </c>
      <c r="M236" s="320"/>
      <c r="N236" s="4"/>
      <c r="P236">
        <f>IF(COUNTIF(D$11:D236,D236)=1,P235+1,P235)</f>
        <v>1</v>
      </c>
      <c r="Q236">
        <f>IF(COUNTIF(E$11:E236,E236)=1,Q235+1,Q235)</f>
        <v>2</v>
      </c>
      <c r="R236">
        <f>IF(COUNTIF(H$11:H236,H236)=1,R235+1,R235)</f>
        <v>0</v>
      </c>
      <c r="S236">
        <f>IF(COUNTIF(F$11:F236,F236)=1,S235+1,S235)</f>
        <v>1</v>
      </c>
      <c r="T236" t="e">
        <f>IF(AND(COUNTIFS(H$11:H236,H236,F$11:F236,F236)=1,$F236='Summary of Staff by Role'!$C$11),T235+1,T235)</f>
        <v>#REF!</v>
      </c>
      <c r="U236">
        <f>IF(AND(COUNTIF(D$11:D236,D236)=1,E236&lt;&gt;"HEI"),U235+1,U235)</f>
        <v>1</v>
      </c>
    </row>
    <row r="237" spans="2:21" x14ac:dyDescent="0.25">
      <c r="B237" s="4"/>
      <c r="C237" s="246"/>
      <c r="D237" s="317"/>
      <c r="E237" s="318" t="str">
        <f>IFERROR(VLOOKUP($D237,'START - AWARD DETAILS'!$F$21:$G$40,2,0),"")</f>
        <v/>
      </c>
      <c r="F237" s="192"/>
      <c r="G237" s="192"/>
      <c r="H237" s="192"/>
      <c r="I237" s="192"/>
      <c r="J237" s="322"/>
      <c r="K237" s="321"/>
      <c r="L237" s="319">
        <f t="shared" si="4"/>
        <v>0</v>
      </c>
      <c r="M237" s="320"/>
      <c r="N237" s="4"/>
      <c r="P237">
        <f>IF(COUNTIF(D$11:D237,D237)=1,P236+1,P236)</f>
        <v>1</v>
      </c>
      <c r="Q237">
        <f>IF(COUNTIF(E$11:E237,E237)=1,Q236+1,Q236)</f>
        <v>2</v>
      </c>
      <c r="R237">
        <f>IF(COUNTIF(H$11:H237,H237)=1,R236+1,R236)</f>
        <v>0</v>
      </c>
      <c r="S237">
        <f>IF(COUNTIF(F$11:F237,F237)=1,S236+1,S236)</f>
        <v>1</v>
      </c>
      <c r="T237" t="e">
        <f>IF(AND(COUNTIFS(H$11:H237,H237,F$11:F237,F237)=1,$F237='Summary of Staff by Role'!$C$11),T236+1,T236)</f>
        <v>#REF!</v>
      </c>
      <c r="U237">
        <f>IF(AND(COUNTIF(D$11:D237,D237)=1,E237&lt;&gt;"HEI"),U236+1,U236)</f>
        <v>1</v>
      </c>
    </row>
    <row r="238" spans="2:21" x14ac:dyDescent="0.25">
      <c r="B238" s="4"/>
      <c r="C238" s="246"/>
      <c r="D238" s="317"/>
      <c r="E238" s="318" t="str">
        <f>IFERROR(VLOOKUP($D238,'START - AWARD DETAILS'!$F$21:$G$40,2,0),"")</f>
        <v/>
      </c>
      <c r="F238" s="192"/>
      <c r="G238" s="192"/>
      <c r="H238" s="192"/>
      <c r="I238" s="192"/>
      <c r="J238" s="322"/>
      <c r="K238" s="321"/>
      <c r="L238" s="319">
        <f t="shared" si="4"/>
        <v>0</v>
      </c>
      <c r="M238" s="320"/>
      <c r="N238" s="4"/>
      <c r="P238">
        <f>IF(COUNTIF(D$11:D238,D238)=1,P237+1,P237)</f>
        <v>1</v>
      </c>
      <c r="Q238">
        <f>IF(COUNTIF(E$11:E238,E238)=1,Q237+1,Q237)</f>
        <v>2</v>
      </c>
      <c r="R238">
        <f>IF(COUNTIF(H$11:H238,H238)=1,R237+1,R237)</f>
        <v>0</v>
      </c>
      <c r="S238">
        <f>IF(COUNTIF(F$11:F238,F238)=1,S237+1,S237)</f>
        <v>1</v>
      </c>
      <c r="T238" t="e">
        <f>IF(AND(COUNTIFS(H$11:H238,H238,F$11:F238,F238)=1,$F238='Summary of Staff by Role'!$C$11),T237+1,T237)</f>
        <v>#REF!</v>
      </c>
      <c r="U238">
        <f>IF(AND(COUNTIF(D$11:D238,D238)=1,E238&lt;&gt;"HEI"),U237+1,U237)</f>
        <v>1</v>
      </c>
    </row>
    <row r="239" spans="2:21" x14ac:dyDescent="0.25">
      <c r="B239" s="4"/>
      <c r="C239" s="246"/>
      <c r="D239" s="317"/>
      <c r="E239" s="318" t="str">
        <f>IFERROR(VLOOKUP($D239,'START - AWARD DETAILS'!$F$21:$G$40,2,0),"")</f>
        <v/>
      </c>
      <c r="F239" s="192"/>
      <c r="G239" s="192"/>
      <c r="H239" s="192"/>
      <c r="I239" s="192"/>
      <c r="J239" s="322"/>
      <c r="K239" s="321"/>
      <c r="L239" s="319">
        <f t="shared" si="4"/>
        <v>0</v>
      </c>
      <c r="M239" s="320"/>
      <c r="N239" s="4"/>
      <c r="P239">
        <f>IF(COUNTIF(D$11:D239,D239)=1,P238+1,P238)</f>
        <v>1</v>
      </c>
      <c r="Q239">
        <f>IF(COUNTIF(E$11:E239,E239)=1,Q238+1,Q238)</f>
        <v>2</v>
      </c>
      <c r="R239">
        <f>IF(COUNTIF(H$11:H239,H239)=1,R238+1,R238)</f>
        <v>0</v>
      </c>
      <c r="S239">
        <f>IF(COUNTIF(F$11:F239,F239)=1,S238+1,S238)</f>
        <v>1</v>
      </c>
      <c r="T239" t="e">
        <f>IF(AND(COUNTIFS(H$11:H239,H239,F$11:F239,F239)=1,$F239='Summary of Staff by Role'!$C$11),T238+1,T238)</f>
        <v>#REF!</v>
      </c>
      <c r="U239">
        <f>IF(AND(COUNTIF(D$11:D239,D239)=1,E239&lt;&gt;"HEI"),U238+1,U238)</f>
        <v>1</v>
      </c>
    </row>
    <row r="240" spans="2:21" x14ac:dyDescent="0.25">
      <c r="B240" s="4"/>
      <c r="C240" s="246"/>
      <c r="D240" s="317"/>
      <c r="E240" s="318" t="str">
        <f>IFERROR(VLOOKUP($D240,'START - AWARD DETAILS'!$F$21:$G$40,2,0),"")</f>
        <v/>
      </c>
      <c r="F240" s="192"/>
      <c r="G240" s="192"/>
      <c r="H240" s="192"/>
      <c r="I240" s="192"/>
      <c r="J240" s="322"/>
      <c r="K240" s="321"/>
      <c r="L240" s="319">
        <f t="shared" si="4"/>
        <v>0</v>
      </c>
      <c r="M240" s="320"/>
      <c r="N240" s="4"/>
      <c r="P240">
        <f>IF(COUNTIF(D$11:D240,D240)=1,P239+1,P239)</f>
        <v>1</v>
      </c>
      <c r="Q240">
        <f>IF(COUNTIF(E$11:E240,E240)=1,Q239+1,Q239)</f>
        <v>2</v>
      </c>
      <c r="R240">
        <f>IF(COUNTIF(H$11:H240,H240)=1,R239+1,R239)</f>
        <v>0</v>
      </c>
      <c r="S240">
        <f>IF(COUNTIF(F$11:F240,F240)=1,S239+1,S239)</f>
        <v>1</v>
      </c>
      <c r="T240" t="e">
        <f>IF(AND(COUNTIFS(H$11:H240,H240,F$11:F240,F240)=1,$F240='Summary of Staff by Role'!$C$11),T239+1,T239)</f>
        <v>#REF!</v>
      </c>
      <c r="U240">
        <f>IF(AND(COUNTIF(D$11:D240,D240)=1,E240&lt;&gt;"HEI"),U239+1,U239)</f>
        <v>1</v>
      </c>
    </row>
    <row r="241" spans="2:21" x14ac:dyDescent="0.25">
      <c r="B241" s="4"/>
      <c r="C241" s="246"/>
      <c r="D241" s="317"/>
      <c r="E241" s="318" t="str">
        <f>IFERROR(VLOOKUP($D241,'START - AWARD DETAILS'!$F$21:$G$40,2,0),"")</f>
        <v/>
      </c>
      <c r="F241" s="192"/>
      <c r="G241" s="192"/>
      <c r="H241" s="192"/>
      <c r="I241" s="192"/>
      <c r="J241" s="322"/>
      <c r="K241" s="321"/>
      <c r="L241" s="319">
        <f t="shared" si="4"/>
        <v>0</v>
      </c>
      <c r="M241" s="320"/>
      <c r="N241" s="4"/>
      <c r="P241">
        <f>IF(COUNTIF(D$11:D241,D241)=1,P240+1,P240)</f>
        <v>1</v>
      </c>
      <c r="Q241">
        <f>IF(COUNTIF(E$11:E241,E241)=1,Q240+1,Q240)</f>
        <v>2</v>
      </c>
      <c r="R241">
        <f>IF(COUNTIF(H$11:H241,H241)=1,R240+1,R240)</f>
        <v>0</v>
      </c>
      <c r="S241">
        <f>IF(COUNTIF(F$11:F241,F241)=1,S240+1,S240)</f>
        <v>1</v>
      </c>
      <c r="T241" t="e">
        <f>IF(AND(COUNTIFS(H$11:H241,H241,F$11:F241,F241)=1,$F241='Summary of Staff by Role'!$C$11),T240+1,T240)</f>
        <v>#REF!</v>
      </c>
      <c r="U241">
        <f>IF(AND(COUNTIF(D$11:D241,D241)=1,E241&lt;&gt;"HEI"),U240+1,U240)</f>
        <v>1</v>
      </c>
    </row>
    <row r="242" spans="2:21" x14ac:dyDescent="0.25">
      <c r="B242" s="4"/>
      <c r="C242" s="246"/>
      <c r="D242" s="317"/>
      <c r="E242" s="318" t="str">
        <f>IFERROR(VLOOKUP($D242,'START - AWARD DETAILS'!$F$21:$G$40,2,0),"")</f>
        <v/>
      </c>
      <c r="F242" s="192"/>
      <c r="G242" s="192"/>
      <c r="H242" s="192"/>
      <c r="I242" s="192"/>
      <c r="J242" s="322"/>
      <c r="K242" s="321"/>
      <c r="L242" s="319">
        <f t="shared" si="4"/>
        <v>0</v>
      </c>
      <c r="M242" s="320"/>
      <c r="N242" s="4"/>
      <c r="P242">
        <f>IF(COUNTIF(D$11:D242,D242)=1,P241+1,P241)</f>
        <v>1</v>
      </c>
      <c r="Q242">
        <f>IF(COUNTIF(E$11:E242,E242)=1,Q241+1,Q241)</f>
        <v>2</v>
      </c>
      <c r="R242">
        <f>IF(COUNTIF(H$11:H242,H242)=1,R241+1,R241)</f>
        <v>0</v>
      </c>
      <c r="S242">
        <f>IF(COUNTIF(F$11:F242,F242)=1,S241+1,S241)</f>
        <v>1</v>
      </c>
      <c r="T242" t="e">
        <f>IF(AND(COUNTIFS(H$11:H242,H242,F$11:F242,F242)=1,$F242='Summary of Staff by Role'!$C$11),T241+1,T241)</f>
        <v>#REF!</v>
      </c>
      <c r="U242">
        <f>IF(AND(COUNTIF(D$11:D242,D242)=1,E242&lt;&gt;"HEI"),U241+1,U241)</f>
        <v>1</v>
      </c>
    </row>
    <row r="243" spans="2:21" x14ac:dyDescent="0.25">
      <c r="B243" s="4"/>
      <c r="C243" s="246"/>
      <c r="D243" s="317"/>
      <c r="E243" s="318" t="str">
        <f>IFERROR(VLOOKUP($D243,'START - AWARD DETAILS'!$F$21:$G$40,2,0),"")</f>
        <v/>
      </c>
      <c r="F243" s="192"/>
      <c r="G243" s="192"/>
      <c r="H243" s="192"/>
      <c r="I243" s="192"/>
      <c r="J243" s="322"/>
      <c r="K243" s="321"/>
      <c r="L243" s="319">
        <f t="shared" si="4"/>
        <v>0</v>
      </c>
      <c r="M243" s="320"/>
      <c r="N243" s="4"/>
      <c r="P243">
        <f>IF(COUNTIF(D$11:D243,D243)=1,P242+1,P242)</f>
        <v>1</v>
      </c>
      <c r="Q243">
        <f>IF(COUNTIF(E$11:E243,E243)=1,Q242+1,Q242)</f>
        <v>2</v>
      </c>
      <c r="R243">
        <f>IF(COUNTIF(H$11:H243,H243)=1,R242+1,R242)</f>
        <v>0</v>
      </c>
      <c r="S243">
        <f>IF(COUNTIF(F$11:F243,F243)=1,S242+1,S242)</f>
        <v>1</v>
      </c>
      <c r="T243" t="e">
        <f>IF(AND(COUNTIFS(H$11:H243,H243,F$11:F243,F243)=1,$F243='Summary of Staff by Role'!$C$11),T242+1,T242)</f>
        <v>#REF!</v>
      </c>
      <c r="U243">
        <f>IF(AND(COUNTIF(D$11:D243,D243)=1,E243&lt;&gt;"HEI"),U242+1,U242)</f>
        <v>1</v>
      </c>
    </row>
    <row r="244" spans="2:21" x14ac:dyDescent="0.25">
      <c r="B244" s="4"/>
      <c r="C244" s="246"/>
      <c r="D244" s="317"/>
      <c r="E244" s="318" t="str">
        <f>IFERROR(VLOOKUP($D244,'START - AWARD DETAILS'!$F$21:$G$40,2,0),"")</f>
        <v/>
      </c>
      <c r="F244" s="192"/>
      <c r="G244" s="192"/>
      <c r="H244" s="192"/>
      <c r="I244" s="192"/>
      <c r="J244" s="322"/>
      <c r="K244" s="321"/>
      <c r="L244" s="319">
        <f t="shared" si="4"/>
        <v>0</v>
      </c>
      <c r="M244" s="320"/>
      <c r="N244" s="4"/>
      <c r="P244">
        <f>IF(COUNTIF(D$11:D244,D244)=1,P243+1,P243)</f>
        <v>1</v>
      </c>
      <c r="Q244">
        <f>IF(COUNTIF(E$11:E244,E244)=1,Q243+1,Q243)</f>
        <v>2</v>
      </c>
      <c r="R244">
        <f>IF(COUNTIF(H$11:H244,H244)=1,R243+1,R243)</f>
        <v>0</v>
      </c>
      <c r="S244">
        <f>IF(COUNTIF(F$11:F244,F244)=1,S243+1,S243)</f>
        <v>1</v>
      </c>
      <c r="T244" t="e">
        <f>IF(AND(COUNTIFS(H$11:H244,H244,F$11:F244,F244)=1,$F244='Summary of Staff by Role'!$C$11),T243+1,T243)</f>
        <v>#REF!</v>
      </c>
      <c r="U244">
        <f>IF(AND(COUNTIF(D$11:D244,D244)=1,E244&lt;&gt;"HEI"),U243+1,U243)</f>
        <v>1</v>
      </c>
    </row>
    <row r="245" spans="2:21" x14ac:dyDescent="0.25">
      <c r="B245" s="4"/>
      <c r="C245" s="246"/>
      <c r="D245" s="317"/>
      <c r="E245" s="318" t="str">
        <f>IFERROR(VLOOKUP($D245,'START - AWARD DETAILS'!$F$21:$G$40,2,0),"")</f>
        <v/>
      </c>
      <c r="F245" s="192"/>
      <c r="G245" s="192"/>
      <c r="H245" s="192"/>
      <c r="I245" s="192"/>
      <c r="J245" s="322"/>
      <c r="K245" s="321"/>
      <c r="L245" s="319">
        <f t="shared" si="4"/>
        <v>0</v>
      </c>
      <c r="M245" s="320"/>
      <c r="N245" s="4"/>
      <c r="P245">
        <f>IF(COUNTIF(D$11:D245,D245)=1,P244+1,P244)</f>
        <v>1</v>
      </c>
      <c r="Q245">
        <f>IF(COUNTIF(E$11:E245,E245)=1,Q244+1,Q244)</f>
        <v>2</v>
      </c>
      <c r="R245">
        <f>IF(COUNTIF(H$11:H245,H245)=1,R244+1,R244)</f>
        <v>0</v>
      </c>
      <c r="S245">
        <f>IF(COUNTIF(F$11:F245,F245)=1,S244+1,S244)</f>
        <v>1</v>
      </c>
      <c r="T245" t="e">
        <f>IF(AND(COUNTIFS(H$11:H245,H245,F$11:F245,F245)=1,$F245='Summary of Staff by Role'!$C$11),T244+1,T244)</f>
        <v>#REF!</v>
      </c>
      <c r="U245">
        <f>IF(AND(COUNTIF(D$11:D245,D245)=1,E245&lt;&gt;"HEI"),U244+1,U244)</f>
        <v>1</v>
      </c>
    </row>
    <row r="246" spans="2:21" x14ac:dyDescent="0.25">
      <c r="B246" s="4"/>
      <c r="C246" s="246"/>
      <c r="D246" s="317"/>
      <c r="E246" s="318" t="str">
        <f>IFERROR(VLOOKUP($D246,'START - AWARD DETAILS'!$F$21:$G$40,2,0),"")</f>
        <v/>
      </c>
      <c r="F246" s="192"/>
      <c r="G246" s="192"/>
      <c r="H246" s="192"/>
      <c r="I246" s="192"/>
      <c r="J246" s="322"/>
      <c r="K246" s="321"/>
      <c r="L246" s="319">
        <f t="shared" si="4"/>
        <v>0</v>
      </c>
      <c r="M246" s="320"/>
      <c r="N246" s="4"/>
      <c r="P246">
        <f>IF(COUNTIF(D$11:D246,D246)=1,P245+1,P245)</f>
        <v>1</v>
      </c>
      <c r="Q246">
        <f>IF(COUNTIF(E$11:E246,E246)=1,Q245+1,Q245)</f>
        <v>2</v>
      </c>
      <c r="R246">
        <f>IF(COUNTIF(H$11:H246,H246)=1,R245+1,R245)</f>
        <v>0</v>
      </c>
      <c r="S246">
        <f>IF(COUNTIF(F$11:F246,F246)=1,S245+1,S245)</f>
        <v>1</v>
      </c>
      <c r="T246" t="e">
        <f>IF(AND(COUNTIFS(H$11:H246,H246,F$11:F246,F246)=1,$F246='Summary of Staff by Role'!$C$11),T245+1,T245)</f>
        <v>#REF!</v>
      </c>
      <c r="U246">
        <f>IF(AND(COUNTIF(D$11:D246,D246)=1,E246&lt;&gt;"HEI"),U245+1,U245)</f>
        <v>1</v>
      </c>
    </row>
    <row r="247" spans="2:21" x14ac:dyDescent="0.25">
      <c r="B247" s="4"/>
      <c r="C247" s="246"/>
      <c r="D247" s="317"/>
      <c r="E247" s="318" t="str">
        <f>IFERROR(VLOOKUP($D247,'START - AWARD DETAILS'!$F$21:$G$40,2,0),"")</f>
        <v/>
      </c>
      <c r="F247" s="192"/>
      <c r="G247" s="192"/>
      <c r="H247" s="192"/>
      <c r="I247" s="192"/>
      <c r="J247" s="322"/>
      <c r="K247" s="321"/>
      <c r="L247" s="319">
        <f t="shared" si="4"/>
        <v>0</v>
      </c>
      <c r="M247" s="320"/>
      <c r="N247" s="4"/>
      <c r="P247">
        <f>IF(COUNTIF(D$11:D247,D247)=1,P246+1,P246)</f>
        <v>1</v>
      </c>
      <c r="Q247">
        <f>IF(COUNTIF(E$11:E247,E247)=1,Q246+1,Q246)</f>
        <v>2</v>
      </c>
      <c r="R247">
        <f>IF(COUNTIF(H$11:H247,H247)=1,R246+1,R246)</f>
        <v>0</v>
      </c>
      <c r="S247">
        <f>IF(COUNTIF(F$11:F247,F247)=1,S246+1,S246)</f>
        <v>1</v>
      </c>
      <c r="T247" t="e">
        <f>IF(AND(COUNTIFS(H$11:H247,H247,F$11:F247,F247)=1,$F247='Summary of Staff by Role'!$C$11),T246+1,T246)</f>
        <v>#REF!</v>
      </c>
      <c r="U247">
        <f>IF(AND(COUNTIF(D$11:D247,D247)=1,E247&lt;&gt;"HEI"),U246+1,U246)</f>
        <v>1</v>
      </c>
    </row>
    <row r="248" spans="2:21" x14ac:dyDescent="0.25">
      <c r="B248" s="4"/>
      <c r="C248" s="246"/>
      <c r="D248" s="317"/>
      <c r="E248" s="318" t="str">
        <f>IFERROR(VLOOKUP($D248,'START - AWARD DETAILS'!$F$21:$G$40,2,0),"")</f>
        <v/>
      </c>
      <c r="F248" s="192"/>
      <c r="G248" s="192"/>
      <c r="H248" s="192"/>
      <c r="I248" s="192"/>
      <c r="J248" s="322"/>
      <c r="K248" s="321"/>
      <c r="L248" s="319">
        <f t="shared" si="4"/>
        <v>0</v>
      </c>
      <c r="M248" s="320"/>
      <c r="N248" s="4"/>
      <c r="P248">
        <f>IF(COUNTIF(D$11:D248,D248)=1,P247+1,P247)</f>
        <v>1</v>
      </c>
      <c r="Q248">
        <f>IF(COUNTIF(E$11:E248,E248)=1,Q247+1,Q247)</f>
        <v>2</v>
      </c>
      <c r="R248">
        <f>IF(COUNTIF(H$11:H248,H248)=1,R247+1,R247)</f>
        <v>0</v>
      </c>
      <c r="S248">
        <f>IF(COUNTIF(F$11:F248,F248)=1,S247+1,S247)</f>
        <v>1</v>
      </c>
      <c r="T248" t="e">
        <f>IF(AND(COUNTIFS(H$11:H248,H248,F$11:F248,F248)=1,$F248='Summary of Staff by Role'!$C$11),T247+1,T247)</f>
        <v>#REF!</v>
      </c>
      <c r="U248">
        <f>IF(AND(COUNTIF(D$11:D248,D248)=1,E248&lt;&gt;"HEI"),U247+1,U247)</f>
        <v>1</v>
      </c>
    </row>
    <row r="249" spans="2:21" x14ac:dyDescent="0.25">
      <c r="B249" s="4"/>
      <c r="C249" s="246"/>
      <c r="D249" s="317"/>
      <c r="E249" s="318" t="str">
        <f>IFERROR(VLOOKUP($D249,'START - AWARD DETAILS'!$F$21:$G$40,2,0),"")</f>
        <v/>
      </c>
      <c r="F249" s="192"/>
      <c r="G249" s="192"/>
      <c r="H249" s="192"/>
      <c r="I249" s="192"/>
      <c r="J249" s="322"/>
      <c r="K249" s="321"/>
      <c r="L249" s="319">
        <f t="shared" si="4"/>
        <v>0</v>
      </c>
      <c r="M249" s="320"/>
      <c r="N249" s="4"/>
      <c r="P249">
        <f>IF(COUNTIF(D$11:D249,D249)=1,P248+1,P248)</f>
        <v>1</v>
      </c>
      <c r="Q249">
        <f>IF(COUNTIF(E$11:E249,E249)=1,Q248+1,Q248)</f>
        <v>2</v>
      </c>
      <c r="R249">
        <f>IF(COUNTIF(H$11:H249,H249)=1,R248+1,R248)</f>
        <v>0</v>
      </c>
      <c r="S249">
        <f>IF(COUNTIF(F$11:F249,F249)=1,S248+1,S248)</f>
        <v>1</v>
      </c>
      <c r="T249" t="e">
        <f>IF(AND(COUNTIFS(H$11:H249,H249,F$11:F249,F249)=1,$F249='Summary of Staff by Role'!$C$11),T248+1,T248)</f>
        <v>#REF!</v>
      </c>
      <c r="U249">
        <f>IF(AND(COUNTIF(D$11:D249,D249)=1,E249&lt;&gt;"HEI"),U248+1,U248)</f>
        <v>1</v>
      </c>
    </row>
    <row r="250" spans="2:21" x14ac:dyDescent="0.25">
      <c r="B250" s="4"/>
      <c r="C250" s="246"/>
      <c r="D250" s="317"/>
      <c r="E250" s="318" t="str">
        <f>IFERROR(VLOOKUP($D250,'START - AWARD DETAILS'!$F$21:$G$40,2,0),"")</f>
        <v/>
      </c>
      <c r="F250" s="192"/>
      <c r="G250" s="192"/>
      <c r="H250" s="192"/>
      <c r="I250" s="192"/>
      <c r="J250" s="322"/>
      <c r="K250" s="321"/>
      <c r="L250" s="319">
        <f t="shared" si="4"/>
        <v>0</v>
      </c>
      <c r="M250" s="320"/>
      <c r="N250" s="4"/>
      <c r="P250">
        <f>IF(COUNTIF(D$11:D250,D250)=1,P249+1,P249)</f>
        <v>1</v>
      </c>
      <c r="Q250">
        <f>IF(COUNTIF(E$11:E250,E250)=1,Q249+1,Q249)</f>
        <v>2</v>
      </c>
      <c r="R250">
        <f>IF(COUNTIF(H$11:H250,H250)=1,R249+1,R249)</f>
        <v>0</v>
      </c>
      <c r="S250">
        <f>IF(COUNTIF(F$11:F250,F250)=1,S249+1,S249)</f>
        <v>1</v>
      </c>
      <c r="T250" t="e">
        <f>IF(AND(COUNTIFS(H$11:H250,H250,F$11:F250,F250)=1,$F250='Summary of Staff by Role'!$C$11),T249+1,T249)</f>
        <v>#REF!</v>
      </c>
      <c r="U250">
        <f>IF(AND(COUNTIF(D$11:D250,D250)=1,E250&lt;&gt;"HEI"),U249+1,U249)</f>
        <v>1</v>
      </c>
    </row>
    <row r="251" spans="2:21" x14ac:dyDescent="0.25">
      <c r="B251" s="4"/>
      <c r="C251" s="246"/>
      <c r="D251" s="317"/>
      <c r="E251" s="318" t="str">
        <f>IFERROR(VLOOKUP($D251,'START - AWARD DETAILS'!$F$21:$G$40,2,0),"")</f>
        <v/>
      </c>
      <c r="F251" s="192"/>
      <c r="G251" s="192"/>
      <c r="H251" s="192"/>
      <c r="I251" s="192"/>
      <c r="J251" s="322"/>
      <c r="K251" s="321"/>
      <c r="L251" s="319">
        <f t="shared" si="4"/>
        <v>0</v>
      </c>
      <c r="M251" s="320"/>
      <c r="N251" s="4"/>
      <c r="P251">
        <f>IF(COUNTIF(D$11:D251,D251)=1,P250+1,P250)</f>
        <v>1</v>
      </c>
      <c r="Q251">
        <f>IF(COUNTIF(E$11:E251,E251)=1,Q250+1,Q250)</f>
        <v>2</v>
      </c>
      <c r="R251">
        <f>IF(COUNTIF(H$11:H251,H251)=1,R250+1,R250)</f>
        <v>0</v>
      </c>
      <c r="S251">
        <f>IF(COUNTIF(F$11:F251,F251)=1,S250+1,S250)</f>
        <v>1</v>
      </c>
      <c r="T251" t="e">
        <f>IF(AND(COUNTIFS(H$11:H251,H251,F$11:F251,F251)=1,$F251='Summary of Staff by Role'!$C$11),T250+1,T250)</f>
        <v>#REF!</v>
      </c>
      <c r="U251">
        <f>IF(AND(COUNTIF(D$11:D251,D251)=1,E251&lt;&gt;"HEI"),U250+1,U250)</f>
        <v>1</v>
      </c>
    </row>
    <row r="252" spans="2:21" x14ac:dyDescent="0.25">
      <c r="B252" s="4"/>
      <c r="C252" s="246"/>
      <c r="D252" s="317"/>
      <c r="E252" s="318" t="str">
        <f>IFERROR(VLOOKUP($D252,'START - AWARD DETAILS'!$F$21:$G$40,2,0),"")</f>
        <v/>
      </c>
      <c r="F252" s="192"/>
      <c r="G252" s="192"/>
      <c r="H252" s="192"/>
      <c r="I252" s="192"/>
      <c r="J252" s="322"/>
      <c r="K252" s="321"/>
      <c r="L252" s="319">
        <f t="shared" si="4"/>
        <v>0</v>
      </c>
      <c r="M252" s="320"/>
      <c r="N252" s="4"/>
      <c r="P252">
        <f>IF(COUNTIF(D$11:D252,D252)=1,P251+1,P251)</f>
        <v>1</v>
      </c>
      <c r="Q252">
        <f>IF(COUNTIF(E$11:E252,E252)=1,Q251+1,Q251)</f>
        <v>2</v>
      </c>
      <c r="R252">
        <f>IF(COUNTIF(H$11:H252,H252)=1,R251+1,R251)</f>
        <v>0</v>
      </c>
      <c r="S252">
        <f>IF(COUNTIF(F$11:F252,F252)=1,S251+1,S251)</f>
        <v>1</v>
      </c>
      <c r="T252" t="e">
        <f>IF(AND(COUNTIFS(H$11:H252,H252,F$11:F252,F252)=1,$F252='Summary of Staff by Role'!$C$11),T251+1,T251)</f>
        <v>#REF!</v>
      </c>
      <c r="U252">
        <f>IF(AND(COUNTIF(D$11:D252,D252)=1,E252&lt;&gt;"HEI"),U251+1,U251)</f>
        <v>1</v>
      </c>
    </row>
    <row r="253" spans="2:21" x14ac:dyDescent="0.25">
      <c r="B253" s="4"/>
      <c r="C253" s="246"/>
      <c r="D253" s="317"/>
      <c r="E253" s="318" t="str">
        <f>IFERROR(VLOOKUP($D253,'START - AWARD DETAILS'!$F$21:$G$40,2,0),"")</f>
        <v/>
      </c>
      <c r="F253" s="192"/>
      <c r="G253" s="192"/>
      <c r="H253" s="192"/>
      <c r="I253" s="192"/>
      <c r="J253" s="322"/>
      <c r="K253" s="321"/>
      <c r="L253" s="319">
        <f t="shared" si="4"/>
        <v>0</v>
      </c>
      <c r="M253" s="320"/>
      <c r="N253" s="4"/>
      <c r="P253">
        <f>IF(COUNTIF(D$11:D253,D253)=1,P252+1,P252)</f>
        <v>1</v>
      </c>
      <c r="Q253">
        <f>IF(COUNTIF(E$11:E253,E253)=1,Q252+1,Q252)</f>
        <v>2</v>
      </c>
      <c r="R253">
        <f>IF(COUNTIF(H$11:H253,H253)=1,R252+1,R252)</f>
        <v>0</v>
      </c>
      <c r="S253">
        <f>IF(COUNTIF(F$11:F253,F253)=1,S252+1,S252)</f>
        <v>1</v>
      </c>
      <c r="T253" t="e">
        <f>IF(AND(COUNTIFS(H$11:H253,H253,F$11:F253,F253)=1,$F253='Summary of Staff by Role'!$C$11),T252+1,T252)</f>
        <v>#REF!</v>
      </c>
      <c r="U253">
        <f>IF(AND(COUNTIF(D$11:D253,D253)=1,E253&lt;&gt;"HEI"),U252+1,U252)</f>
        <v>1</v>
      </c>
    </row>
    <row r="254" spans="2:21" x14ac:dyDescent="0.25">
      <c r="B254" s="4"/>
      <c r="C254" s="246"/>
      <c r="D254" s="317"/>
      <c r="E254" s="318" t="str">
        <f>IFERROR(VLOOKUP($D254,'START - AWARD DETAILS'!$F$21:$G$40,2,0),"")</f>
        <v/>
      </c>
      <c r="F254" s="192"/>
      <c r="G254" s="192"/>
      <c r="H254" s="192"/>
      <c r="I254" s="192"/>
      <c r="J254" s="322"/>
      <c r="K254" s="321"/>
      <c r="L254" s="319">
        <f t="shared" si="4"/>
        <v>0</v>
      </c>
      <c r="M254" s="320"/>
      <c r="N254" s="4"/>
      <c r="P254">
        <f>IF(COUNTIF(D$11:D254,D254)=1,P253+1,P253)</f>
        <v>1</v>
      </c>
      <c r="Q254">
        <f>IF(COUNTIF(E$11:E254,E254)=1,Q253+1,Q253)</f>
        <v>2</v>
      </c>
      <c r="R254">
        <f>IF(COUNTIF(H$11:H254,H254)=1,R253+1,R253)</f>
        <v>0</v>
      </c>
      <c r="S254">
        <f>IF(COUNTIF(F$11:F254,F254)=1,S253+1,S253)</f>
        <v>1</v>
      </c>
      <c r="T254" t="e">
        <f>IF(AND(COUNTIFS(H$11:H254,H254,F$11:F254,F254)=1,$F254='Summary of Staff by Role'!$C$11),T253+1,T253)</f>
        <v>#REF!</v>
      </c>
      <c r="U254">
        <f>IF(AND(COUNTIF(D$11:D254,D254)=1,E254&lt;&gt;"HEI"),U253+1,U253)</f>
        <v>1</v>
      </c>
    </row>
    <row r="255" spans="2:21" x14ac:dyDescent="0.25">
      <c r="B255" s="4"/>
      <c r="C255" s="246"/>
      <c r="D255" s="317"/>
      <c r="E255" s="318" t="str">
        <f>IFERROR(VLOOKUP($D255,'START - AWARD DETAILS'!$F$21:$G$40,2,0),"")</f>
        <v/>
      </c>
      <c r="F255" s="192"/>
      <c r="G255" s="192"/>
      <c r="H255" s="192"/>
      <c r="I255" s="192"/>
      <c r="J255" s="322"/>
      <c r="K255" s="321"/>
      <c r="L255" s="319">
        <f t="shared" si="4"/>
        <v>0</v>
      </c>
      <c r="M255" s="320"/>
      <c r="N255" s="4"/>
      <c r="P255">
        <f>IF(COUNTIF(D$11:D255,D255)=1,P254+1,P254)</f>
        <v>1</v>
      </c>
      <c r="Q255">
        <f>IF(COUNTIF(E$11:E255,E255)=1,Q254+1,Q254)</f>
        <v>2</v>
      </c>
      <c r="R255">
        <f>IF(COUNTIF(H$11:H255,H255)=1,R254+1,R254)</f>
        <v>0</v>
      </c>
      <c r="S255">
        <f>IF(COUNTIF(F$11:F255,F255)=1,S254+1,S254)</f>
        <v>1</v>
      </c>
      <c r="T255" t="e">
        <f>IF(AND(COUNTIFS(H$11:H255,H255,F$11:F255,F255)=1,$F255='Summary of Staff by Role'!$C$11),T254+1,T254)</f>
        <v>#REF!</v>
      </c>
      <c r="U255">
        <f>IF(AND(COUNTIF(D$11:D255,D255)=1,E255&lt;&gt;"HEI"),U254+1,U254)</f>
        <v>1</v>
      </c>
    </row>
    <row r="256" spans="2:21" x14ac:dyDescent="0.25">
      <c r="B256" s="4"/>
      <c r="C256" s="246"/>
      <c r="D256" s="317"/>
      <c r="E256" s="318" t="str">
        <f>IFERROR(VLOOKUP($D256,'START - AWARD DETAILS'!$F$21:$G$40,2,0),"")</f>
        <v/>
      </c>
      <c r="F256" s="192"/>
      <c r="G256" s="192"/>
      <c r="H256" s="192"/>
      <c r="I256" s="192"/>
      <c r="J256" s="322"/>
      <c r="K256" s="321"/>
      <c r="L256" s="319">
        <f t="shared" si="4"/>
        <v>0</v>
      </c>
      <c r="M256" s="320"/>
      <c r="N256" s="4"/>
      <c r="P256">
        <f>IF(COUNTIF(D$11:D256,D256)=1,P255+1,P255)</f>
        <v>1</v>
      </c>
      <c r="Q256">
        <f>IF(COUNTIF(E$11:E256,E256)=1,Q255+1,Q255)</f>
        <v>2</v>
      </c>
      <c r="R256">
        <f>IF(COUNTIF(H$11:H256,H256)=1,R255+1,R255)</f>
        <v>0</v>
      </c>
      <c r="S256">
        <f>IF(COUNTIF(F$11:F256,F256)=1,S255+1,S255)</f>
        <v>1</v>
      </c>
      <c r="T256" t="e">
        <f>IF(AND(COUNTIFS(H$11:H256,H256,F$11:F256,F256)=1,$F256='Summary of Staff by Role'!$C$11),T255+1,T255)</f>
        <v>#REF!</v>
      </c>
      <c r="U256">
        <f>IF(AND(COUNTIF(D$11:D256,D256)=1,E256&lt;&gt;"HEI"),U255+1,U255)</f>
        <v>1</v>
      </c>
    </row>
    <row r="257" spans="2:21" x14ac:dyDescent="0.25">
      <c r="B257" s="4"/>
      <c r="C257" s="246"/>
      <c r="D257" s="317"/>
      <c r="E257" s="318" t="str">
        <f>IFERROR(VLOOKUP($D257,'START - AWARD DETAILS'!$F$21:$G$40,2,0),"")</f>
        <v/>
      </c>
      <c r="F257" s="192"/>
      <c r="G257" s="192"/>
      <c r="H257" s="192"/>
      <c r="I257" s="192"/>
      <c r="J257" s="322"/>
      <c r="K257" s="321"/>
      <c r="L257" s="319">
        <f t="shared" si="4"/>
        <v>0</v>
      </c>
      <c r="M257" s="320"/>
      <c r="N257" s="4"/>
      <c r="P257">
        <f>IF(COUNTIF(D$11:D257,D257)=1,P256+1,P256)</f>
        <v>1</v>
      </c>
      <c r="Q257">
        <f>IF(COUNTIF(E$11:E257,E257)=1,Q256+1,Q256)</f>
        <v>2</v>
      </c>
      <c r="R257">
        <f>IF(COUNTIF(H$11:H257,H257)=1,R256+1,R256)</f>
        <v>0</v>
      </c>
      <c r="S257">
        <f>IF(COUNTIF(F$11:F257,F257)=1,S256+1,S256)</f>
        <v>1</v>
      </c>
      <c r="T257" t="e">
        <f>IF(AND(COUNTIFS(H$11:H257,H257,F$11:F257,F257)=1,$F257='Summary of Staff by Role'!$C$11),T256+1,T256)</f>
        <v>#REF!</v>
      </c>
      <c r="U257">
        <f>IF(AND(COUNTIF(D$11:D257,D257)=1,E257&lt;&gt;"HEI"),U256+1,U256)</f>
        <v>1</v>
      </c>
    </row>
    <row r="258" spans="2:21" x14ac:dyDescent="0.25">
      <c r="B258" s="4"/>
      <c r="C258" s="246"/>
      <c r="D258" s="317"/>
      <c r="E258" s="318" t="str">
        <f>IFERROR(VLOOKUP($D258,'START - AWARD DETAILS'!$F$21:$G$40,2,0),"")</f>
        <v/>
      </c>
      <c r="F258" s="192"/>
      <c r="G258" s="192"/>
      <c r="H258" s="192"/>
      <c r="I258" s="192"/>
      <c r="J258" s="322"/>
      <c r="K258" s="321"/>
      <c r="L258" s="319">
        <f t="shared" si="4"/>
        <v>0</v>
      </c>
      <c r="M258" s="320"/>
      <c r="N258" s="4"/>
      <c r="P258">
        <f>IF(COUNTIF(D$11:D258,D258)=1,P257+1,P257)</f>
        <v>1</v>
      </c>
      <c r="Q258">
        <f>IF(COUNTIF(E$11:E258,E258)=1,Q257+1,Q257)</f>
        <v>2</v>
      </c>
      <c r="R258">
        <f>IF(COUNTIF(H$11:H258,H258)=1,R257+1,R257)</f>
        <v>0</v>
      </c>
      <c r="S258">
        <f>IF(COUNTIF(F$11:F258,F258)=1,S257+1,S257)</f>
        <v>1</v>
      </c>
      <c r="T258" t="e">
        <f>IF(AND(COUNTIFS(H$11:H258,H258,F$11:F258,F258)=1,$F258='Summary of Staff by Role'!$C$11),T257+1,T257)</f>
        <v>#REF!</v>
      </c>
      <c r="U258">
        <f>IF(AND(COUNTIF(D$11:D258,D258)=1,E258&lt;&gt;"HEI"),U257+1,U257)</f>
        <v>1</v>
      </c>
    </row>
    <row r="259" spans="2:21" x14ac:dyDescent="0.25">
      <c r="B259" s="4"/>
      <c r="C259" s="246"/>
      <c r="D259" s="317"/>
      <c r="E259" s="318" t="str">
        <f>IFERROR(VLOOKUP($D259,'START - AWARD DETAILS'!$F$21:$G$40,2,0),"")</f>
        <v/>
      </c>
      <c r="F259" s="192"/>
      <c r="G259" s="192"/>
      <c r="H259" s="192"/>
      <c r="I259" s="192"/>
      <c r="J259" s="322"/>
      <c r="K259" s="321"/>
      <c r="L259" s="319">
        <f t="shared" si="4"/>
        <v>0</v>
      </c>
      <c r="M259" s="320"/>
      <c r="N259" s="4"/>
      <c r="P259">
        <f>IF(COUNTIF(D$11:D259,D259)=1,P258+1,P258)</f>
        <v>1</v>
      </c>
      <c r="Q259">
        <f>IF(COUNTIF(E$11:E259,E259)=1,Q258+1,Q258)</f>
        <v>2</v>
      </c>
      <c r="R259">
        <f>IF(COUNTIF(H$11:H259,H259)=1,R258+1,R258)</f>
        <v>0</v>
      </c>
      <c r="S259">
        <f>IF(COUNTIF(F$11:F259,F259)=1,S258+1,S258)</f>
        <v>1</v>
      </c>
      <c r="T259" t="e">
        <f>IF(AND(COUNTIFS(H$11:H259,H259,F$11:F259,F259)=1,$F259='Summary of Staff by Role'!$C$11),T258+1,T258)</f>
        <v>#REF!</v>
      </c>
      <c r="U259">
        <f>IF(AND(COUNTIF(D$11:D259,D259)=1,E259&lt;&gt;"HEI"),U258+1,U258)</f>
        <v>1</v>
      </c>
    </row>
    <row r="260" spans="2:21" x14ac:dyDescent="0.25">
      <c r="B260" s="4"/>
      <c r="C260" s="246"/>
      <c r="D260" s="317"/>
      <c r="E260" s="318" t="str">
        <f>IFERROR(VLOOKUP($D260,'START - AWARD DETAILS'!$F$21:$G$40,2,0),"")</f>
        <v/>
      </c>
      <c r="F260" s="192"/>
      <c r="G260" s="192"/>
      <c r="H260" s="192"/>
      <c r="I260" s="192"/>
      <c r="J260" s="322"/>
      <c r="K260" s="321"/>
      <c r="L260" s="319">
        <f t="shared" si="4"/>
        <v>0</v>
      </c>
      <c r="M260" s="320"/>
      <c r="N260" s="4"/>
      <c r="P260">
        <f>IF(COUNTIF(D$11:D260,D260)=1,P259+1,P259)</f>
        <v>1</v>
      </c>
      <c r="Q260">
        <f>IF(COUNTIF(E$11:E260,E260)=1,Q259+1,Q259)</f>
        <v>2</v>
      </c>
      <c r="R260">
        <f>IF(COUNTIF(H$11:H260,H260)=1,R259+1,R259)</f>
        <v>0</v>
      </c>
      <c r="S260">
        <f>IF(COUNTIF(F$11:F260,F260)=1,S259+1,S259)</f>
        <v>1</v>
      </c>
      <c r="T260" t="e">
        <f>IF(AND(COUNTIFS(H$11:H260,H260,F$11:F260,F260)=1,$F260='Summary of Staff by Role'!$C$11),T259+1,T259)</f>
        <v>#REF!</v>
      </c>
      <c r="U260">
        <f>IF(AND(COUNTIF(D$11:D260,D260)=1,E260&lt;&gt;"HEI"),U259+1,U259)</f>
        <v>1</v>
      </c>
    </row>
    <row r="261" spans="2:21" x14ac:dyDescent="0.25">
      <c r="B261" s="4"/>
      <c r="C261" s="246"/>
      <c r="D261" s="317"/>
      <c r="E261" s="318" t="str">
        <f>IFERROR(VLOOKUP($D261,'START - AWARD DETAILS'!$F$21:$G$40,2,0),"")</f>
        <v/>
      </c>
      <c r="F261" s="192"/>
      <c r="G261" s="192"/>
      <c r="H261" s="192"/>
      <c r="I261" s="192"/>
      <c r="J261" s="322"/>
      <c r="K261" s="321"/>
      <c r="L261" s="319">
        <f t="shared" si="4"/>
        <v>0</v>
      </c>
      <c r="M261" s="320"/>
      <c r="N261" s="4"/>
      <c r="P261">
        <f>IF(COUNTIF(D$11:D261,D261)=1,P260+1,P260)</f>
        <v>1</v>
      </c>
      <c r="Q261">
        <f>IF(COUNTIF(E$11:E261,E261)=1,Q260+1,Q260)</f>
        <v>2</v>
      </c>
      <c r="R261">
        <f>IF(COUNTIF(H$11:H261,H261)=1,R260+1,R260)</f>
        <v>0</v>
      </c>
      <c r="S261">
        <f>IF(COUNTIF(F$11:F261,F261)=1,S260+1,S260)</f>
        <v>1</v>
      </c>
      <c r="T261" t="e">
        <f>IF(AND(COUNTIFS(H$11:H261,H261,F$11:F261,F261)=1,$F261='Summary of Staff by Role'!$C$11),T260+1,T260)</f>
        <v>#REF!</v>
      </c>
      <c r="U261">
        <f>IF(AND(COUNTIF(D$11:D261,D261)=1,E261&lt;&gt;"HEI"),U260+1,U260)</f>
        <v>1</v>
      </c>
    </row>
    <row r="262" spans="2:21" x14ac:dyDescent="0.25">
      <c r="B262" s="4"/>
      <c r="C262" s="246"/>
      <c r="D262" s="317"/>
      <c r="E262" s="318" t="str">
        <f>IFERROR(VLOOKUP($D262,'START - AWARD DETAILS'!$F$21:$G$40,2,0),"")</f>
        <v/>
      </c>
      <c r="F262" s="192"/>
      <c r="G262" s="192"/>
      <c r="H262" s="192"/>
      <c r="I262" s="192"/>
      <c r="J262" s="322"/>
      <c r="K262" s="321"/>
      <c r="L262" s="319">
        <f t="shared" si="4"/>
        <v>0</v>
      </c>
      <c r="M262" s="320"/>
      <c r="N262" s="4"/>
      <c r="P262">
        <f>IF(COUNTIF(D$11:D262,D262)=1,P261+1,P261)</f>
        <v>1</v>
      </c>
      <c r="Q262">
        <f>IF(COUNTIF(E$11:E262,E262)=1,Q261+1,Q261)</f>
        <v>2</v>
      </c>
      <c r="R262">
        <f>IF(COUNTIF(H$11:H262,H262)=1,R261+1,R261)</f>
        <v>0</v>
      </c>
      <c r="S262">
        <f>IF(COUNTIF(F$11:F262,F262)=1,S261+1,S261)</f>
        <v>1</v>
      </c>
      <c r="T262" t="e">
        <f>IF(AND(COUNTIFS(H$11:H262,H262,F$11:F262,F262)=1,$F262='Summary of Staff by Role'!$C$11),T261+1,T261)</f>
        <v>#REF!</v>
      </c>
      <c r="U262">
        <f>IF(AND(COUNTIF(D$11:D262,D262)=1,E262&lt;&gt;"HEI"),U261+1,U261)</f>
        <v>1</v>
      </c>
    </row>
    <row r="263" spans="2:21" x14ac:dyDescent="0.25">
      <c r="B263" s="4"/>
      <c r="C263" s="246"/>
      <c r="D263" s="317"/>
      <c r="E263" s="318" t="str">
        <f>IFERROR(VLOOKUP($D263,'START - AWARD DETAILS'!$F$21:$G$40,2,0),"")</f>
        <v/>
      </c>
      <c r="F263" s="192"/>
      <c r="G263" s="192"/>
      <c r="H263" s="192"/>
      <c r="I263" s="192"/>
      <c r="J263" s="322"/>
      <c r="K263" s="321"/>
      <c r="L263" s="319">
        <f t="shared" si="4"/>
        <v>0</v>
      </c>
      <c r="M263" s="320"/>
      <c r="N263" s="4"/>
      <c r="P263">
        <f>IF(COUNTIF(D$11:D263,D263)=1,P262+1,P262)</f>
        <v>1</v>
      </c>
      <c r="Q263">
        <f>IF(COUNTIF(E$11:E263,E263)=1,Q262+1,Q262)</f>
        <v>2</v>
      </c>
      <c r="R263">
        <f>IF(COUNTIF(H$11:H263,H263)=1,R262+1,R262)</f>
        <v>0</v>
      </c>
      <c r="S263">
        <f>IF(COUNTIF(F$11:F263,F263)=1,S262+1,S262)</f>
        <v>1</v>
      </c>
      <c r="T263" t="e">
        <f>IF(AND(COUNTIFS(H$11:H263,H263,F$11:F263,F263)=1,$F263='Summary of Staff by Role'!$C$11),T262+1,T262)</f>
        <v>#REF!</v>
      </c>
      <c r="U263">
        <f>IF(AND(COUNTIF(D$11:D263,D263)=1,E263&lt;&gt;"HEI"),U262+1,U262)</f>
        <v>1</v>
      </c>
    </row>
    <row r="264" spans="2:21" x14ac:dyDescent="0.25">
      <c r="B264" s="4"/>
      <c r="C264" s="246"/>
      <c r="D264" s="317"/>
      <c r="E264" s="318" t="str">
        <f>IFERROR(VLOOKUP($D264,'START - AWARD DETAILS'!$F$21:$G$40,2,0),"")</f>
        <v/>
      </c>
      <c r="F264" s="192"/>
      <c r="G264" s="192"/>
      <c r="H264" s="192"/>
      <c r="I264" s="192"/>
      <c r="J264" s="322"/>
      <c r="K264" s="321"/>
      <c r="L264" s="319">
        <f t="shared" si="4"/>
        <v>0</v>
      </c>
      <c r="M264" s="320"/>
      <c r="N264" s="4"/>
      <c r="P264">
        <f>IF(COUNTIF(D$11:D264,D264)=1,P263+1,P263)</f>
        <v>1</v>
      </c>
      <c r="Q264">
        <f>IF(COUNTIF(E$11:E264,E264)=1,Q263+1,Q263)</f>
        <v>2</v>
      </c>
      <c r="R264">
        <f>IF(COUNTIF(H$11:H264,H264)=1,R263+1,R263)</f>
        <v>0</v>
      </c>
      <c r="S264">
        <f>IF(COUNTIF(F$11:F264,F264)=1,S263+1,S263)</f>
        <v>1</v>
      </c>
      <c r="T264" t="e">
        <f>IF(AND(COUNTIFS(H$11:H264,H264,F$11:F264,F264)=1,$F264='Summary of Staff by Role'!$C$11),T263+1,T263)</f>
        <v>#REF!</v>
      </c>
      <c r="U264">
        <f>IF(AND(COUNTIF(D$11:D264,D264)=1,E264&lt;&gt;"HEI"),U263+1,U263)</f>
        <v>1</v>
      </c>
    </row>
    <row r="265" spans="2:21" x14ac:dyDescent="0.25">
      <c r="B265" s="4"/>
      <c r="C265" s="246"/>
      <c r="D265" s="317"/>
      <c r="E265" s="318" t="str">
        <f>IFERROR(VLOOKUP($D265,'START - AWARD DETAILS'!$F$21:$G$40,2,0),"")</f>
        <v/>
      </c>
      <c r="F265" s="192"/>
      <c r="G265" s="192"/>
      <c r="H265" s="192"/>
      <c r="I265" s="192"/>
      <c r="J265" s="322"/>
      <c r="K265" s="321"/>
      <c r="L265" s="319">
        <f t="shared" si="4"/>
        <v>0</v>
      </c>
      <c r="M265" s="320"/>
      <c r="N265" s="4"/>
      <c r="P265">
        <f>IF(COUNTIF(D$11:D265,D265)=1,P264+1,P264)</f>
        <v>1</v>
      </c>
      <c r="Q265">
        <f>IF(COUNTIF(E$11:E265,E265)=1,Q264+1,Q264)</f>
        <v>2</v>
      </c>
      <c r="R265">
        <f>IF(COUNTIF(H$11:H265,H265)=1,R264+1,R264)</f>
        <v>0</v>
      </c>
      <c r="S265">
        <f>IF(COUNTIF(F$11:F265,F265)=1,S264+1,S264)</f>
        <v>1</v>
      </c>
      <c r="T265" t="e">
        <f>IF(AND(COUNTIFS(H$11:H265,H265,F$11:F265,F265)=1,$F265='Summary of Staff by Role'!$C$11),T264+1,T264)</f>
        <v>#REF!</v>
      </c>
      <c r="U265">
        <f>IF(AND(COUNTIF(D$11:D265,D265)=1,E265&lt;&gt;"HEI"),U264+1,U264)</f>
        <v>1</v>
      </c>
    </row>
    <row r="266" spans="2:21" x14ac:dyDescent="0.25">
      <c r="B266" s="4"/>
      <c r="C266" s="246"/>
      <c r="D266" s="317"/>
      <c r="E266" s="318" t="str">
        <f>IFERROR(VLOOKUP($D266,'START - AWARD DETAILS'!$F$21:$G$40,2,0),"")</f>
        <v/>
      </c>
      <c r="F266" s="192"/>
      <c r="G266" s="192"/>
      <c r="H266" s="192"/>
      <c r="I266" s="192"/>
      <c r="J266" s="322"/>
      <c r="K266" s="321"/>
      <c r="L266" s="319">
        <f t="shared" si="4"/>
        <v>0</v>
      </c>
      <c r="M266" s="320"/>
      <c r="N266" s="4"/>
      <c r="P266">
        <f>IF(COUNTIF(D$11:D266,D266)=1,P265+1,P265)</f>
        <v>1</v>
      </c>
      <c r="Q266">
        <f>IF(COUNTIF(E$11:E266,E266)=1,Q265+1,Q265)</f>
        <v>2</v>
      </c>
      <c r="R266">
        <f>IF(COUNTIF(H$11:H266,H266)=1,R265+1,R265)</f>
        <v>0</v>
      </c>
      <c r="S266">
        <f>IF(COUNTIF(F$11:F266,F266)=1,S265+1,S265)</f>
        <v>1</v>
      </c>
      <c r="T266" t="e">
        <f>IF(AND(COUNTIFS(H$11:H266,H266,F$11:F266,F266)=1,$F266='Summary of Staff by Role'!$C$11),T265+1,T265)</f>
        <v>#REF!</v>
      </c>
      <c r="U266">
        <f>IF(AND(COUNTIF(D$11:D266,D266)=1,E266&lt;&gt;"HEI"),U265+1,U265)</f>
        <v>1</v>
      </c>
    </row>
    <row r="267" spans="2:21" x14ac:dyDescent="0.25">
      <c r="B267" s="4"/>
      <c r="C267" s="246"/>
      <c r="D267" s="317"/>
      <c r="E267" s="318" t="str">
        <f>IFERROR(VLOOKUP($D267,'START - AWARD DETAILS'!$F$21:$G$40,2,0),"")</f>
        <v/>
      </c>
      <c r="F267" s="192"/>
      <c r="G267" s="192"/>
      <c r="H267" s="192"/>
      <c r="I267" s="192"/>
      <c r="J267" s="322"/>
      <c r="K267" s="321"/>
      <c r="L267" s="319">
        <f t="shared" si="4"/>
        <v>0</v>
      </c>
      <c r="M267" s="320"/>
      <c r="N267" s="4"/>
      <c r="P267">
        <f>IF(COUNTIF(D$11:D267,D267)=1,P266+1,P266)</f>
        <v>1</v>
      </c>
      <c r="Q267">
        <f>IF(COUNTIF(E$11:E267,E267)=1,Q266+1,Q266)</f>
        <v>2</v>
      </c>
      <c r="R267">
        <f>IF(COUNTIF(H$11:H267,H267)=1,R266+1,R266)</f>
        <v>0</v>
      </c>
      <c r="S267">
        <f>IF(COUNTIF(F$11:F267,F267)=1,S266+1,S266)</f>
        <v>1</v>
      </c>
      <c r="T267" t="e">
        <f>IF(AND(COUNTIFS(H$11:H267,H267,F$11:F267,F267)=1,$F267='Summary of Staff by Role'!$C$11),T266+1,T266)</f>
        <v>#REF!</v>
      </c>
      <c r="U267">
        <f>IF(AND(COUNTIF(D$11:D267,D267)=1,E267&lt;&gt;"HEI"),U266+1,U266)</f>
        <v>1</v>
      </c>
    </row>
    <row r="268" spans="2:21" x14ac:dyDescent="0.25">
      <c r="B268" s="4"/>
      <c r="C268" s="246"/>
      <c r="D268" s="317"/>
      <c r="E268" s="318" t="str">
        <f>IFERROR(VLOOKUP($D268,'START - AWARD DETAILS'!$F$21:$G$40,2,0),"")</f>
        <v/>
      </c>
      <c r="F268" s="192"/>
      <c r="G268" s="192"/>
      <c r="H268" s="192"/>
      <c r="I268" s="192"/>
      <c r="J268" s="322"/>
      <c r="K268" s="321"/>
      <c r="L268" s="319">
        <f t="shared" si="4"/>
        <v>0</v>
      </c>
      <c r="M268" s="320"/>
      <c r="N268" s="4"/>
      <c r="P268">
        <f>IF(COUNTIF(D$11:D268,D268)=1,P267+1,P267)</f>
        <v>1</v>
      </c>
      <c r="Q268">
        <f>IF(COUNTIF(E$11:E268,E268)=1,Q267+1,Q267)</f>
        <v>2</v>
      </c>
      <c r="R268">
        <f>IF(COUNTIF(H$11:H268,H268)=1,R267+1,R267)</f>
        <v>0</v>
      </c>
      <c r="S268">
        <f>IF(COUNTIF(F$11:F268,F268)=1,S267+1,S267)</f>
        <v>1</v>
      </c>
      <c r="T268" t="e">
        <f>IF(AND(COUNTIFS(H$11:H268,H268,F$11:F268,F268)=1,$F268='Summary of Staff by Role'!$C$11),T267+1,T267)</f>
        <v>#REF!</v>
      </c>
      <c r="U268">
        <f>IF(AND(COUNTIF(D$11:D268,D268)=1,E268&lt;&gt;"HEI"),U267+1,U267)</f>
        <v>1</v>
      </c>
    </row>
    <row r="269" spans="2:21" x14ac:dyDescent="0.25">
      <c r="B269" s="4"/>
      <c r="C269" s="246"/>
      <c r="D269" s="317"/>
      <c r="E269" s="318" t="str">
        <f>IFERROR(VLOOKUP($D269,'START - AWARD DETAILS'!$F$21:$G$40,2,0),"")</f>
        <v/>
      </c>
      <c r="F269" s="192"/>
      <c r="G269" s="192"/>
      <c r="H269" s="192"/>
      <c r="I269" s="192"/>
      <c r="J269" s="322"/>
      <c r="K269" s="321"/>
      <c r="L269" s="319">
        <f t="shared" si="4"/>
        <v>0</v>
      </c>
      <c r="M269" s="320"/>
      <c r="N269" s="4"/>
      <c r="P269">
        <f>IF(COUNTIF(D$11:D269,D269)=1,P268+1,P268)</f>
        <v>1</v>
      </c>
      <c r="Q269">
        <f>IF(COUNTIF(E$11:E269,E269)=1,Q268+1,Q268)</f>
        <v>2</v>
      </c>
      <c r="R269">
        <f>IF(COUNTIF(H$11:H269,H269)=1,R268+1,R268)</f>
        <v>0</v>
      </c>
      <c r="S269">
        <f>IF(COUNTIF(F$11:F269,F269)=1,S268+1,S268)</f>
        <v>1</v>
      </c>
      <c r="T269" t="e">
        <f>IF(AND(COUNTIFS(H$11:H269,H269,F$11:F269,F269)=1,$F269='Summary of Staff by Role'!$C$11),T268+1,T268)</f>
        <v>#REF!</v>
      </c>
      <c r="U269">
        <f>IF(AND(COUNTIF(D$11:D269,D269)=1,E269&lt;&gt;"HEI"),U268+1,U268)</f>
        <v>1</v>
      </c>
    </row>
    <row r="270" spans="2:21" x14ac:dyDescent="0.25">
      <c r="B270" s="4"/>
      <c r="C270" s="246"/>
      <c r="D270" s="317"/>
      <c r="E270" s="318" t="str">
        <f>IFERROR(VLOOKUP($D270,'START - AWARD DETAILS'!$F$21:$G$40,2,0),"")</f>
        <v/>
      </c>
      <c r="F270" s="192"/>
      <c r="G270" s="192"/>
      <c r="H270" s="192"/>
      <c r="I270" s="192"/>
      <c r="J270" s="322"/>
      <c r="K270" s="321"/>
      <c r="L270" s="319">
        <f t="shared" si="4"/>
        <v>0</v>
      </c>
      <c r="M270" s="320"/>
      <c r="N270" s="4"/>
      <c r="P270">
        <f>IF(COUNTIF(D$11:D270,D270)=1,P269+1,P269)</f>
        <v>1</v>
      </c>
      <c r="Q270">
        <f>IF(COUNTIF(E$11:E270,E270)=1,Q269+1,Q269)</f>
        <v>2</v>
      </c>
      <c r="R270">
        <f>IF(COUNTIF(H$11:H270,H270)=1,R269+1,R269)</f>
        <v>0</v>
      </c>
      <c r="S270">
        <f>IF(COUNTIF(F$11:F270,F270)=1,S269+1,S269)</f>
        <v>1</v>
      </c>
      <c r="T270" t="e">
        <f>IF(AND(COUNTIFS(H$11:H270,H270,F$11:F270,F270)=1,$F270='Summary of Staff by Role'!$C$11),T269+1,T269)</f>
        <v>#REF!</v>
      </c>
      <c r="U270">
        <f>IF(AND(COUNTIF(D$11:D270,D270)=1,E270&lt;&gt;"HEI"),U269+1,U269)</f>
        <v>1</v>
      </c>
    </row>
    <row r="271" spans="2:21" x14ac:dyDescent="0.25">
      <c r="B271" s="4"/>
      <c r="C271" s="246"/>
      <c r="D271" s="317"/>
      <c r="E271" s="318" t="str">
        <f>IFERROR(VLOOKUP($D271,'START - AWARD DETAILS'!$F$21:$G$40,2,0),"")</f>
        <v/>
      </c>
      <c r="F271" s="192"/>
      <c r="G271" s="192"/>
      <c r="H271" s="192"/>
      <c r="I271" s="192"/>
      <c r="J271" s="322"/>
      <c r="K271" s="321"/>
      <c r="L271" s="319">
        <f t="shared" si="4"/>
        <v>0</v>
      </c>
      <c r="M271" s="320"/>
      <c r="N271" s="4"/>
      <c r="P271">
        <f>IF(COUNTIF(D$11:D271,D271)=1,P270+1,P270)</f>
        <v>1</v>
      </c>
      <c r="Q271">
        <f>IF(COUNTIF(E$11:E271,E271)=1,Q270+1,Q270)</f>
        <v>2</v>
      </c>
      <c r="R271">
        <f>IF(COUNTIF(H$11:H271,H271)=1,R270+1,R270)</f>
        <v>0</v>
      </c>
      <c r="S271">
        <f>IF(COUNTIF(F$11:F271,F271)=1,S270+1,S270)</f>
        <v>1</v>
      </c>
      <c r="T271" t="e">
        <f>IF(AND(COUNTIFS(H$11:H271,H271,F$11:F271,F271)=1,$F271='Summary of Staff by Role'!$C$11),T270+1,T270)</f>
        <v>#REF!</v>
      </c>
      <c r="U271">
        <f>IF(AND(COUNTIF(D$11:D271,D271)=1,E271&lt;&gt;"HEI"),U270+1,U270)</f>
        <v>1</v>
      </c>
    </row>
    <row r="272" spans="2:21" x14ac:dyDescent="0.25">
      <c r="B272" s="4"/>
      <c r="C272" s="246"/>
      <c r="D272" s="317"/>
      <c r="E272" s="318" t="str">
        <f>IFERROR(VLOOKUP($D272,'START - AWARD DETAILS'!$F$21:$G$40,2,0),"")</f>
        <v/>
      </c>
      <c r="F272" s="192"/>
      <c r="G272" s="192"/>
      <c r="H272" s="192"/>
      <c r="I272" s="192"/>
      <c r="J272" s="322"/>
      <c r="K272" s="321"/>
      <c r="L272" s="319">
        <f t="shared" si="4"/>
        <v>0</v>
      </c>
      <c r="M272" s="320"/>
      <c r="N272" s="4"/>
      <c r="P272">
        <f>IF(COUNTIF(D$11:D272,D272)=1,P271+1,P271)</f>
        <v>1</v>
      </c>
      <c r="Q272">
        <f>IF(COUNTIF(E$11:E272,E272)=1,Q271+1,Q271)</f>
        <v>2</v>
      </c>
      <c r="R272">
        <f>IF(COUNTIF(H$11:H272,H272)=1,R271+1,R271)</f>
        <v>0</v>
      </c>
      <c r="S272">
        <f>IF(COUNTIF(F$11:F272,F272)=1,S271+1,S271)</f>
        <v>1</v>
      </c>
      <c r="T272" t="e">
        <f>IF(AND(COUNTIFS(H$11:H272,H272,F$11:F272,F272)=1,$F272='Summary of Staff by Role'!$C$11),T271+1,T271)</f>
        <v>#REF!</v>
      </c>
      <c r="U272">
        <f>IF(AND(COUNTIF(D$11:D272,D272)=1,E272&lt;&gt;"HEI"),U271+1,U271)</f>
        <v>1</v>
      </c>
    </row>
    <row r="273" spans="2:21" x14ac:dyDescent="0.25">
      <c r="B273" s="4"/>
      <c r="C273" s="246"/>
      <c r="D273" s="317"/>
      <c r="E273" s="318" t="str">
        <f>IFERROR(VLOOKUP($D273,'START - AWARD DETAILS'!$F$21:$G$40,2,0),"")</f>
        <v/>
      </c>
      <c r="F273" s="192"/>
      <c r="G273" s="192"/>
      <c r="H273" s="192"/>
      <c r="I273" s="192"/>
      <c r="J273" s="322"/>
      <c r="K273" s="321"/>
      <c r="L273" s="319">
        <f t="shared" si="4"/>
        <v>0</v>
      </c>
      <c r="M273" s="320"/>
      <c r="N273" s="4"/>
      <c r="P273">
        <f>IF(COUNTIF(D$11:D273,D273)=1,P272+1,P272)</f>
        <v>1</v>
      </c>
      <c r="Q273">
        <f>IF(COUNTIF(E$11:E273,E273)=1,Q272+1,Q272)</f>
        <v>2</v>
      </c>
      <c r="R273">
        <f>IF(COUNTIF(H$11:H273,H273)=1,R272+1,R272)</f>
        <v>0</v>
      </c>
      <c r="S273">
        <f>IF(COUNTIF(F$11:F273,F273)=1,S272+1,S272)</f>
        <v>1</v>
      </c>
      <c r="T273" t="e">
        <f>IF(AND(COUNTIFS(H$11:H273,H273,F$11:F273,F273)=1,$F273='Summary of Staff by Role'!$C$11),T272+1,T272)</f>
        <v>#REF!</v>
      </c>
      <c r="U273">
        <f>IF(AND(COUNTIF(D$11:D273,D273)=1,E273&lt;&gt;"HEI"),U272+1,U272)</f>
        <v>1</v>
      </c>
    </row>
    <row r="274" spans="2:21" x14ac:dyDescent="0.25">
      <c r="B274" s="4"/>
      <c r="C274" s="246"/>
      <c r="D274" s="317"/>
      <c r="E274" s="318" t="str">
        <f>IFERROR(VLOOKUP($D274,'START - AWARD DETAILS'!$F$21:$G$40,2,0),"")</f>
        <v/>
      </c>
      <c r="F274" s="192"/>
      <c r="G274" s="192"/>
      <c r="H274" s="192"/>
      <c r="I274" s="192"/>
      <c r="J274" s="322"/>
      <c r="K274" s="321"/>
      <c r="L274" s="319">
        <f t="shared" ref="L274:L310" si="5">SUM(J274:K274)</f>
        <v>0</v>
      </c>
      <c r="M274" s="320"/>
      <c r="N274" s="4"/>
      <c r="P274">
        <f>IF(COUNTIF(D$11:D274,D274)=1,P273+1,P273)</f>
        <v>1</v>
      </c>
      <c r="Q274">
        <f>IF(COUNTIF(E$11:E274,E274)=1,Q273+1,Q273)</f>
        <v>2</v>
      </c>
      <c r="R274">
        <f>IF(COUNTIF(H$11:H274,H274)=1,R273+1,R273)</f>
        <v>0</v>
      </c>
      <c r="S274">
        <f>IF(COUNTIF(F$11:F274,F274)=1,S273+1,S273)</f>
        <v>1</v>
      </c>
      <c r="T274" t="e">
        <f>IF(AND(COUNTIFS(H$11:H274,H274,F$11:F274,F274)=1,$F274='Summary of Staff by Role'!$C$11),T273+1,T273)</f>
        <v>#REF!</v>
      </c>
      <c r="U274">
        <f>IF(AND(COUNTIF(D$11:D274,D274)=1,E274&lt;&gt;"HEI"),U273+1,U273)</f>
        <v>1</v>
      </c>
    </row>
    <row r="275" spans="2:21" x14ac:dyDescent="0.25">
      <c r="B275" s="4"/>
      <c r="C275" s="246"/>
      <c r="D275" s="317"/>
      <c r="E275" s="318" t="str">
        <f>IFERROR(VLOOKUP($D275,'START - AWARD DETAILS'!$F$21:$G$40,2,0),"")</f>
        <v/>
      </c>
      <c r="F275" s="192"/>
      <c r="G275" s="192"/>
      <c r="H275" s="192"/>
      <c r="I275" s="192"/>
      <c r="J275" s="322"/>
      <c r="K275" s="321"/>
      <c r="L275" s="319">
        <f t="shared" si="5"/>
        <v>0</v>
      </c>
      <c r="M275" s="320"/>
      <c r="N275" s="4"/>
      <c r="P275">
        <f>IF(COUNTIF(D$11:D275,D275)=1,P274+1,P274)</f>
        <v>1</v>
      </c>
      <c r="Q275">
        <f>IF(COUNTIF(E$11:E275,E275)=1,Q274+1,Q274)</f>
        <v>2</v>
      </c>
      <c r="R275">
        <f>IF(COUNTIF(H$11:H275,H275)=1,R274+1,R274)</f>
        <v>0</v>
      </c>
      <c r="S275">
        <f>IF(COUNTIF(F$11:F275,F275)=1,S274+1,S274)</f>
        <v>1</v>
      </c>
      <c r="T275" t="e">
        <f>IF(AND(COUNTIFS(H$11:H275,H275,F$11:F275,F275)=1,$F275='Summary of Staff by Role'!$C$11),T274+1,T274)</f>
        <v>#REF!</v>
      </c>
      <c r="U275">
        <f>IF(AND(COUNTIF(D$11:D275,D275)=1,E275&lt;&gt;"HEI"),U274+1,U274)</f>
        <v>1</v>
      </c>
    </row>
    <row r="276" spans="2:21" x14ac:dyDescent="0.25">
      <c r="B276" s="4"/>
      <c r="C276" s="246"/>
      <c r="D276" s="317"/>
      <c r="E276" s="318" t="str">
        <f>IFERROR(VLOOKUP($D276,'START - AWARD DETAILS'!$F$21:$G$40,2,0),"")</f>
        <v/>
      </c>
      <c r="F276" s="192"/>
      <c r="G276" s="192"/>
      <c r="H276" s="192"/>
      <c r="I276" s="192"/>
      <c r="J276" s="322"/>
      <c r="K276" s="321"/>
      <c r="L276" s="319">
        <f t="shared" si="5"/>
        <v>0</v>
      </c>
      <c r="M276" s="320"/>
      <c r="N276" s="4"/>
      <c r="P276">
        <f>IF(COUNTIF(D$11:D276,D276)=1,P275+1,P275)</f>
        <v>1</v>
      </c>
      <c r="Q276">
        <f>IF(COUNTIF(E$11:E276,E276)=1,Q275+1,Q275)</f>
        <v>2</v>
      </c>
      <c r="R276">
        <f>IF(COUNTIF(H$11:H276,H276)=1,R275+1,R275)</f>
        <v>0</v>
      </c>
      <c r="S276">
        <f>IF(COUNTIF(F$11:F276,F276)=1,S275+1,S275)</f>
        <v>1</v>
      </c>
      <c r="T276" t="e">
        <f>IF(AND(COUNTIFS(H$11:H276,H276,F$11:F276,F276)=1,$F276='Summary of Staff by Role'!$C$11),T275+1,T275)</f>
        <v>#REF!</v>
      </c>
      <c r="U276">
        <f>IF(AND(COUNTIF(D$11:D276,D276)=1,E276&lt;&gt;"HEI"),U275+1,U275)</f>
        <v>1</v>
      </c>
    </row>
    <row r="277" spans="2:21" x14ac:dyDescent="0.25">
      <c r="B277" s="4"/>
      <c r="C277" s="246"/>
      <c r="D277" s="317"/>
      <c r="E277" s="318" t="str">
        <f>IFERROR(VLOOKUP($D277,'START - AWARD DETAILS'!$F$21:$G$40,2,0),"")</f>
        <v/>
      </c>
      <c r="F277" s="192"/>
      <c r="G277" s="192"/>
      <c r="H277" s="192"/>
      <c r="I277" s="192"/>
      <c r="J277" s="322"/>
      <c r="K277" s="321"/>
      <c r="L277" s="319">
        <f t="shared" si="5"/>
        <v>0</v>
      </c>
      <c r="M277" s="320"/>
      <c r="N277" s="4"/>
      <c r="P277">
        <f>IF(COUNTIF(D$11:D277,D277)=1,P276+1,P276)</f>
        <v>1</v>
      </c>
      <c r="Q277">
        <f>IF(COUNTIF(E$11:E277,E277)=1,Q276+1,Q276)</f>
        <v>2</v>
      </c>
      <c r="R277">
        <f>IF(COUNTIF(H$11:H277,H277)=1,R276+1,R276)</f>
        <v>0</v>
      </c>
      <c r="S277">
        <f>IF(COUNTIF(F$11:F277,F277)=1,S276+1,S276)</f>
        <v>1</v>
      </c>
      <c r="T277" t="e">
        <f>IF(AND(COUNTIFS(H$11:H277,H277,F$11:F277,F277)=1,$F277='Summary of Staff by Role'!$C$11),T276+1,T276)</f>
        <v>#REF!</v>
      </c>
      <c r="U277">
        <f>IF(AND(COUNTIF(D$11:D277,D277)=1,E277&lt;&gt;"HEI"),U276+1,U276)</f>
        <v>1</v>
      </c>
    </row>
    <row r="278" spans="2:21" x14ac:dyDescent="0.25">
      <c r="B278" s="4"/>
      <c r="C278" s="246"/>
      <c r="D278" s="317"/>
      <c r="E278" s="318" t="str">
        <f>IFERROR(VLOOKUP($D278,'START - AWARD DETAILS'!$F$21:$G$40,2,0),"")</f>
        <v/>
      </c>
      <c r="F278" s="192"/>
      <c r="G278" s="192"/>
      <c r="H278" s="192"/>
      <c r="I278" s="192"/>
      <c r="J278" s="322"/>
      <c r="K278" s="321"/>
      <c r="L278" s="319">
        <f t="shared" si="5"/>
        <v>0</v>
      </c>
      <c r="M278" s="320"/>
      <c r="N278" s="4"/>
      <c r="P278">
        <f>IF(COUNTIF(D$11:D278,D278)=1,P277+1,P277)</f>
        <v>1</v>
      </c>
      <c r="Q278">
        <f>IF(COUNTIF(E$11:E278,E278)=1,Q277+1,Q277)</f>
        <v>2</v>
      </c>
      <c r="R278">
        <f>IF(COUNTIF(H$11:H278,H278)=1,R277+1,R277)</f>
        <v>0</v>
      </c>
      <c r="S278">
        <f>IF(COUNTIF(F$11:F278,F278)=1,S277+1,S277)</f>
        <v>1</v>
      </c>
      <c r="T278" t="e">
        <f>IF(AND(COUNTIFS(H$11:H278,H278,F$11:F278,F278)=1,$F278='Summary of Staff by Role'!$C$11),T277+1,T277)</f>
        <v>#REF!</v>
      </c>
      <c r="U278">
        <f>IF(AND(COUNTIF(D$11:D278,D278)=1,E278&lt;&gt;"HEI"),U277+1,U277)</f>
        <v>1</v>
      </c>
    </row>
    <row r="279" spans="2:21" x14ac:dyDescent="0.25">
      <c r="B279" s="4"/>
      <c r="C279" s="246"/>
      <c r="D279" s="317"/>
      <c r="E279" s="318" t="str">
        <f>IFERROR(VLOOKUP($D279,'START - AWARD DETAILS'!$F$21:$G$40,2,0),"")</f>
        <v/>
      </c>
      <c r="F279" s="192"/>
      <c r="G279" s="192"/>
      <c r="H279" s="192"/>
      <c r="I279" s="192"/>
      <c r="J279" s="322"/>
      <c r="K279" s="321"/>
      <c r="L279" s="319">
        <f t="shared" si="5"/>
        <v>0</v>
      </c>
      <c r="M279" s="320"/>
      <c r="N279" s="4"/>
      <c r="P279">
        <f>IF(COUNTIF(D$11:D279,D279)=1,P278+1,P278)</f>
        <v>1</v>
      </c>
      <c r="Q279">
        <f>IF(COUNTIF(E$11:E279,E279)=1,Q278+1,Q278)</f>
        <v>2</v>
      </c>
      <c r="R279">
        <f>IF(COUNTIF(H$11:H279,H279)=1,R278+1,R278)</f>
        <v>0</v>
      </c>
      <c r="S279">
        <f>IF(COUNTIF(F$11:F279,F279)=1,S278+1,S278)</f>
        <v>1</v>
      </c>
      <c r="T279" t="e">
        <f>IF(AND(COUNTIFS(H$11:H279,H279,F$11:F279,F279)=1,$F279='Summary of Staff by Role'!$C$11),T278+1,T278)</f>
        <v>#REF!</v>
      </c>
      <c r="U279">
        <f>IF(AND(COUNTIF(D$11:D279,D279)=1,E279&lt;&gt;"HEI"),U278+1,U278)</f>
        <v>1</v>
      </c>
    </row>
    <row r="280" spans="2:21" x14ac:dyDescent="0.25">
      <c r="B280" s="4"/>
      <c r="C280" s="246"/>
      <c r="D280" s="317"/>
      <c r="E280" s="318" t="str">
        <f>IFERROR(VLOOKUP($D280,'START - AWARD DETAILS'!$F$21:$G$40,2,0),"")</f>
        <v/>
      </c>
      <c r="F280" s="192"/>
      <c r="G280" s="192"/>
      <c r="H280" s="192"/>
      <c r="I280" s="192"/>
      <c r="J280" s="322"/>
      <c r="K280" s="321"/>
      <c r="L280" s="319">
        <f t="shared" si="5"/>
        <v>0</v>
      </c>
      <c r="M280" s="320"/>
      <c r="N280" s="4"/>
      <c r="P280">
        <f>IF(COUNTIF(D$11:D280,D280)=1,P279+1,P279)</f>
        <v>1</v>
      </c>
      <c r="Q280">
        <f>IF(COUNTIF(E$11:E280,E280)=1,Q279+1,Q279)</f>
        <v>2</v>
      </c>
      <c r="R280">
        <f>IF(COUNTIF(H$11:H280,H280)=1,R279+1,R279)</f>
        <v>0</v>
      </c>
      <c r="S280">
        <f>IF(COUNTIF(F$11:F280,F280)=1,S279+1,S279)</f>
        <v>1</v>
      </c>
      <c r="T280" t="e">
        <f>IF(AND(COUNTIFS(H$11:H280,H280,F$11:F280,F280)=1,$F280='Summary of Staff by Role'!$C$11),T279+1,T279)</f>
        <v>#REF!</v>
      </c>
      <c r="U280">
        <f>IF(AND(COUNTIF(D$11:D280,D280)=1,E280&lt;&gt;"HEI"),U279+1,U279)</f>
        <v>1</v>
      </c>
    </row>
    <row r="281" spans="2:21" x14ac:dyDescent="0.25">
      <c r="B281" s="4"/>
      <c r="C281" s="246"/>
      <c r="D281" s="317"/>
      <c r="E281" s="318" t="str">
        <f>IFERROR(VLOOKUP($D281,'START - AWARD DETAILS'!$F$21:$G$40,2,0),"")</f>
        <v/>
      </c>
      <c r="F281" s="192"/>
      <c r="G281" s="192"/>
      <c r="H281" s="192"/>
      <c r="I281" s="192"/>
      <c r="J281" s="322"/>
      <c r="K281" s="321"/>
      <c r="L281" s="319">
        <f t="shared" si="5"/>
        <v>0</v>
      </c>
      <c r="M281" s="320"/>
      <c r="N281" s="4"/>
      <c r="P281">
        <f>IF(COUNTIF(D$11:D281,D281)=1,P280+1,P280)</f>
        <v>1</v>
      </c>
      <c r="Q281">
        <f>IF(COUNTIF(E$11:E281,E281)=1,Q280+1,Q280)</f>
        <v>2</v>
      </c>
      <c r="R281">
        <f>IF(COUNTIF(H$11:H281,H281)=1,R280+1,R280)</f>
        <v>0</v>
      </c>
      <c r="S281">
        <f>IF(COUNTIF(F$11:F281,F281)=1,S280+1,S280)</f>
        <v>1</v>
      </c>
      <c r="T281" t="e">
        <f>IF(AND(COUNTIFS(H$11:H281,H281,F$11:F281,F281)=1,$F281='Summary of Staff by Role'!$C$11),T280+1,T280)</f>
        <v>#REF!</v>
      </c>
      <c r="U281">
        <f>IF(AND(COUNTIF(D$11:D281,D281)=1,E281&lt;&gt;"HEI"),U280+1,U280)</f>
        <v>1</v>
      </c>
    </row>
    <row r="282" spans="2:21" x14ac:dyDescent="0.25">
      <c r="B282" s="4"/>
      <c r="C282" s="246"/>
      <c r="D282" s="317"/>
      <c r="E282" s="318" t="str">
        <f>IFERROR(VLOOKUP($D282,'START - AWARD DETAILS'!$F$21:$G$40,2,0),"")</f>
        <v/>
      </c>
      <c r="F282" s="192"/>
      <c r="G282" s="192"/>
      <c r="H282" s="192"/>
      <c r="I282" s="192"/>
      <c r="J282" s="322"/>
      <c r="K282" s="321"/>
      <c r="L282" s="319">
        <f t="shared" si="5"/>
        <v>0</v>
      </c>
      <c r="M282" s="320"/>
      <c r="N282" s="4"/>
      <c r="P282">
        <f>IF(COUNTIF(D$11:D282,D282)=1,P281+1,P281)</f>
        <v>1</v>
      </c>
      <c r="Q282">
        <f>IF(COUNTIF(E$11:E282,E282)=1,Q281+1,Q281)</f>
        <v>2</v>
      </c>
      <c r="R282">
        <f>IF(COUNTIF(H$11:H282,H282)=1,R281+1,R281)</f>
        <v>0</v>
      </c>
      <c r="S282">
        <f>IF(COUNTIF(F$11:F282,F282)=1,S281+1,S281)</f>
        <v>1</v>
      </c>
      <c r="T282" t="e">
        <f>IF(AND(COUNTIFS(H$11:H282,H282,F$11:F282,F282)=1,$F282='Summary of Staff by Role'!$C$11),T281+1,T281)</f>
        <v>#REF!</v>
      </c>
      <c r="U282">
        <f>IF(AND(COUNTIF(D$11:D282,D282)=1,E282&lt;&gt;"HEI"),U281+1,U281)</f>
        <v>1</v>
      </c>
    </row>
    <row r="283" spans="2:21" x14ac:dyDescent="0.25">
      <c r="B283" s="4"/>
      <c r="C283" s="246"/>
      <c r="D283" s="317"/>
      <c r="E283" s="318" t="str">
        <f>IFERROR(VLOOKUP($D283,'START - AWARD DETAILS'!$F$21:$G$40,2,0),"")</f>
        <v/>
      </c>
      <c r="F283" s="192"/>
      <c r="G283" s="192"/>
      <c r="H283" s="192"/>
      <c r="I283" s="192"/>
      <c r="J283" s="322"/>
      <c r="K283" s="321"/>
      <c r="L283" s="319">
        <f t="shared" si="5"/>
        <v>0</v>
      </c>
      <c r="M283" s="320"/>
      <c r="N283" s="4"/>
      <c r="P283">
        <f>IF(COUNTIF(D$11:D283,D283)=1,P282+1,P282)</f>
        <v>1</v>
      </c>
      <c r="Q283">
        <f>IF(COUNTIF(E$11:E283,E283)=1,Q282+1,Q282)</f>
        <v>2</v>
      </c>
      <c r="R283">
        <f>IF(COUNTIF(H$11:H283,H283)=1,R282+1,R282)</f>
        <v>0</v>
      </c>
      <c r="S283">
        <f>IF(COUNTIF(F$11:F283,F283)=1,S282+1,S282)</f>
        <v>1</v>
      </c>
      <c r="T283" t="e">
        <f>IF(AND(COUNTIFS(H$11:H283,H283,F$11:F283,F283)=1,$F283='Summary of Staff by Role'!$C$11),T282+1,T282)</f>
        <v>#REF!</v>
      </c>
      <c r="U283">
        <f>IF(AND(COUNTIF(D$11:D283,D283)=1,E283&lt;&gt;"HEI"),U282+1,U282)</f>
        <v>1</v>
      </c>
    </row>
    <row r="284" spans="2:21" x14ac:dyDescent="0.25">
      <c r="B284" s="4"/>
      <c r="C284" s="246"/>
      <c r="D284" s="317"/>
      <c r="E284" s="318" t="str">
        <f>IFERROR(VLOOKUP($D284,'START - AWARD DETAILS'!$F$21:$G$40,2,0),"")</f>
        <v/>
      </c>
      <c r="F284" s="192"/>
      <c r="G284" s="192"/>
      <c r="H284" s="192"/>
      <c r="I284" s="192"/>
      <c r="J284" s="322"/>
      <c r="K284" s="321"/>
      <c r="L284" s="319">
        <f t="shared" si="5"/>
        <v>0</v>
      </c>
      <c r="M284" s="320"/>
      <c r="N284" s="4"/>
      <c r="P284">
        <f>IF(COUNTIF(D$11:D284,D284)=1,P283+1,P283)</f>
        <v>1</v>
      </c>
      <c r="Q284">
        <f>IF(COUNTIF(E$11:E284,E284)=1,Q283+1,Q283)</f>
        <v>2</v>
      </c>
      <c r="R284">
        <f>IF(COUNTIF(H$11:H284,H284)=1,R283+1,R283)</f>
        <v>0</v>
      </c>
      <c r="S284">
        <f>IF(COUNTIF(F$11:F284,F284)=1,S283+1,S283)</f>
        <v>1</v>
      </c>
      <c r="T284" t="e">
        <f>IF(AND(COUNTIFS(H$11:H284,H284,F$11:F284,F284)=1,$F284='Summary of Staff by Role'!$C$11),T283+1,T283)</f>
        <v>#REF!</v>
      </c>
      <c r="U284">
        <f>IF(AND(COUNTIF(D$11:D284,D284)=1,E284&lt;&gt;"HEI"),U283+1,U283)</f>
        <v>1</v>
      </c>
    </row>
    <row r="285" spans="2:21" x14ac:dyDescent="0.25">
      <c r="B285" s="4"/>
      <c r="C285" s="246"/>
      <c r="D285" s="317"/>
      <c r="E285" s="318" t="str">
        <f>IFERROR(VLOOKUP($D285,'START - AWARD DETAILS'!$F$21:$G$40,2,0),"")</f>
        <v/>
      </c>
      <c r="F285" s="192"/>
      <c r="G285" s="192"/>
      <c r="H285" s="192"/>
      <c r="I285" s="192"/>
      <c r="J285" s="322"/>
      <c r="K285" s="321"/>
      <c r="L285" s="319">
        <f t="shared" si="5"/>
        <v>0</v>
      </c>
      <c r="M285" s="320"/>
      <c r="N285" s="4"/>
      <c r="P285">
        <f>IF(COUNTIF(D$11:D285,D285)=1,P284+1,P284)</f>
        <v>1</v>
      </c>
      <c r="Q285">
        <f>IF(COUNTIF(E$11:E285,E285)=1,Q284+1,Q284)</f>
        <v>2</v>
      </c>
      <c r="R285">
        <f>IF(COUNTIF(H$11:H285,H285)=1,R284+1,R284)</f>
        <v>0</v>
      </c>
      <c r="S285">
        <f>IF(COUNTIF(F$11:F285,F285)=1,S284+1,S284)</f>
        <v>1</v>
      </c>
      <c r="T285" t="e">
        <f>IF(AND(COUNTIFS(H$11:H285,H285,F$11:F285,F285)=1,$F285='Summary of Staff by Role'!$C$11),T284+1,T284)</f>
        <v>#REF!</v>
      </c>
      <c r="U285">
        <f>IF(AND(COUNTIF(D$11:D285,D285)=1,E285&lt;&gt;"HEI"),U284+1,U284)</f>
        <v>1</v>
      </c>
    </row>
    <row r="286" spans="2:21" x14ac:dyDescent="0.25">
      <c r="B286" s="4"/>
      <c r="C286" s="246"/>
      <c r="D286" s="317"/>
      <c r="E286" s="318" t="str">
        <f>IFERROR(VLOOKUP($D286,'START - AWARD DETAILS'!$F$21:$G$40,2,0),"")</f>
        <v/>
      </c>
      <c r="F286" s="192"/>
      <c r="G286" s="192"/>
      <c r="H286" s="192"/>
      <c r="I286" s="192"/>
      <c r="J286" s="322"/>
      <c r="K286" s="321"/>
      <c r="L286" s="319">
        <f t="shared" si="5"/>
        <v>0</v>
      </c>
      <c r="M286" s="320"/>
      <c r="N286" s="4"/>
      <c r="P286">
        <f>IF(COUNTIF(D$11:D286,D286)=1,P285+1,P285)</f>
        <v>1</v>
      </c>
      <c r="Q286">
        <f>IF(COUNTIF(E$11:E286,E286)=1,Q285+1,Q285)</f>
        <v>2</v>
      </c>
      <c r="R286">
        <f>IF(COUNTIF(H$11:H286,H286)=1,R285+1,R285)</f>
        <v>0</v>
      </c>
      <c r="S286">
        <f>IF(COUNTIF(F$11:F286,F286)=1,S285+1,S285)</f>
        <v>1</v>
      </c>
      <c r="T286" t="e">
        <f>IF(AND(COUNTIFS(H$11:H286,H286,F$11:F286,F286)=1,$F286='Summary of Staff by Role'!$C$11),T285+1,T285)</f>
        <v>#REF!</v>
      </c>
      <c r="U286">
        <f>IF(AND(COUNTIF(D$11:D286,D286)=1,E286&lt;&gt;"HEI"),U285+1,U285)</f>
        <v>1</v>
      </c>
    </row>
    <row r="287" spans="2:21" x14ac:dyDescent="0.25">
      <c r="B287" s="4"/>
      <c r="C287" s="246"/>
      <c r="D287" s="317"/>
      <c r="E287" s="318" t="str">
        <f>IFERROR(VLOOKUP($D287,'START - AWARD DETAILS'!$F$21:$G$40,2,0),"")</f>
        <v/>
      </c>
      <c r="F287" s="192"/>
      <c r="G287" s="192"/>
      <c r="H287" s="192"/>
      <c r="I287" s="192"/>
      <c r="J287" s="322"/>
      <c r="K287" s="321"/>
      <c r="L287" s="319">
        <f t="shared" si="5"/>
        <v>0</v>
      </c>
      <c r="M287" s="320"/>
      <c r="N287" s="4"/>
      <c r="P287">
        <f>IF(COUNTIF(D$11:D287,D287)=1,P286+1,P286)</f>
        <v>1</v>
      </c>
      <c r="Q287">
        <f>IF(COUNTIF(E$11:E287,E287)=1,Q286+1,Q286)</f>
        <v>2</v>
      </c>
      <c r="R287">
        <f>IF(COUNTIF(H$11:H287,H287)=1,R286+1,R286)</f>
        <v>0</v>
      </c>
      <c r="S287">
        <f>IF(COUNTIF(F$11:F287,F287)=1,S286+1,S286)</f>
        <v>1</v>
      </c>
      <c r="T287" t="e">
        <f>IF(AND(COUNTIFS(H$11:H287,H287,F$11:F287,F287)=1,$F287='Summary of Staff by Role'!$C$11),T286+1,T286)</f>
        <v>#REF!</v>
      </c>
      <c r="U287">
        <f>IF(AND(COUNTIF(D$11:D287,D287)=1,E287&lt;&gt;"HEI"),U286+1,U286)</f>
        <v>1</v>
      </c>
    </row>
    <row r="288" spans="2:21" x14ac:dyDescent="0.25">
      <c r="B288" s="4"/>
      <c r="C288" s="246"/>
      <c r="D288" s="317"/>
      <c r="E288" s="318" t="str">
        <f>IFERROR(VLOOKUP($D288,'START - AWARD DETAILS'!$F$21:$G$40,2,0),"")</f>
        <v/>
      </c>
      <c r="F288" s="192"/>
      <c r="G288" s="192"/>
      <c r="H288" s="192"/>
      <c r="I288" s="192"/>
      <c r="J288" s="322"/>
      <c r="K288" s="321"/>
      <c r="L288" s="319">
        <f t="shared" si="5"/>
        <v>0</v>
      </c>
      <c r="M288" s="320"/>
      <c r="N288" s="4"/>
      <c r="P288">
        <f>IF(COUNTIF(D$11:D288,D288)=1,P287+1,P287)</f>
        <v>1</v>
      </c>
      <c r="Q288">
        <f>IF(COUNTIF(E$11:E288,E288)=1,Q287+1,Q287)</f>
        <v>2</v>
      </c>
      <c r="R288">
        <f>IF(COUNTIF(H$11:H288,H288)=1,R287+1,R287)</f>
        <v>0</v>
      </c>
      <c r="S288">
        <f>IF(COUNTIF(F$11:F288,F288)=1,S287+1,S287)</f>
        <v>1</v>
      </c>
      <c r="T288" t="e">
        <f>IF(AND(COUNTIFS(H$11:H288,H288,F$11:F288,F288)=1,$F288='Summary of Staff by Role'!$C$11),T287+1,T287)</f>
        <v>#REF!</v>
      </c>
      <c r="U288">
        <f>IF(AND(COUNTIF(D$11:D288,D288)=1,E288&lt;&gt;"HEI"),U287+1,U287)</f>
        <v>1</v>
      </c>
    </row>
    <row r="289" spans="2:21" x14ac:dyDescent="0.25">
      <c r="B289" s="4"/>
      <c r="C289" s="246"/>
      <c r="D289" s="317"/>
      <c r="E289" s="318" t="str">
        <f>IFERROR(VLOOKUP($D289,'START - AWARD DETAILS'!$F$21:$G$40,2,0),"")</f>
        <v/>
      </c>
      <c r="F289" s="192"/>
      <c r="G289" s="192"/>
      <c r="H289" s="192"/>
      <c r="I289" s="192"/>
      <c r="J289" s="322"/>
      <c r="K289" s="321"/>
      <c r="L289" s="319">
        <f t="shared" si="5"/>
        <v>0</v>
      </c>
      <c r="M289" s="320"/>
      <c r="N289" s="4"/>
      <c r="P289">
        <f>IF(COUNTIF(D$11:D289,D289)=1,P288+1,P288)</f>
        <v>1</v>
      </c>
      <c r="Q289">
        <f>IF(COUNTIF(E$11:E289,E289)=1,Q288+1,Q288)</f>
        <v>2</v>
      </c>
      <c r="R289">
        <f>IF(COUNTIF(H$11:H289,H289)=1,R288+1,R288)</f>
        <v>0</v>
      </c>
      <c r="S289">
        <f>IF(COUNTIF(F$11:F289,F289)=1,S288+1,S288)</f>
        <v>1</v>
      </c>
      <c r="T289" t="e">
        <f>IF(AND(COUNTIFS(H$11:H289,H289,F$11:F289,F289)=1,$F289='Summary of Staff by Role'!$C$11),T288+1,T288)</f>
        <v>#REF!</v>
      </c>
      <c r="U289">
        <f>IF(AND(COUNTIF(D$11:D289,D289)=1,E289&lt;&gt;"HEI"),U288+1,U288)</f>
        <v>1</v>
      </c>
    </row>
    <row r="290" spans="2:21" x14ac:dyDescent="0.25">
      <c r="B290" s="4"/>
      <c r="C290" s="246"/>
      <c r="D290" s="317"/>
      <c r="E290" s="318" t="str">
        <f>IFERROR(VLOOKUP($D290,'START - AWARD DETAILS'!$F$21:$G$40,2,0),"")</f>
        <v/>
      </c>
      <c r="F290" s="192"/>
      <c r="G290" s="192"/>
      <c r="H290" s="192"/>
      <c r="I290" s="192"/>
      <c r="J290" s="322"/>
      <c r="K290" s="321"/>
      <c r="L290" s="319">
        <f t="shared" si="5"/>
        <v>0</v>
      </c>
      <c r="M290" s="320"/>
      <c r="N290" s="4"/>
      <c r="P290">
        <f>IF(COUNTIF(D$11:D290,D290)=1,P289+1,P289)</f>
        <v>1</v>
      </c>
      <c r="Q290">
        <f>IF(COUNTIF(E$11:E290,E290)=1,Q289+1,Q289)</f>
        <v>2</v>
      </c>
      <c r="R290">
        <f>IF(COUNTIF(H$11:H290,H290)=1,R289+1,R289)</f>
        <v>0</v>
      </c>
      <c r="S290">
        <f>IF(COUNTIF(F$11:F290,F290)=1,S289+1,S289)</f>
        <v>1</v>
      </c>
      <c r="T290" t="e">
        <f>IF(AND(COUNTIFS(H$11:H290,H290,F$11:F290,F290)=1,$F290='Summary of Staff by Role'!$C$11),T289+1,T289)</f>
        <v>#REF!</v>
      </c>
      <c r="U290">
        <f>IF(AND(COUNTIF(D$11:D290,D290)=1,E290&lt;&gt;"HEI"),U289+1,U289)</f>
        <v>1</v>
      </c>
    </row>
    <row r="291" spans="2:21" x14ac:dyDescent="0.25">
      <c r="B291" s="4"/>
      <c r="C291" s="246"/>
      <c r="D291" s="317"/>
      <c r="E291" s="318" t="str">
        <f>IFERROR(VLOOKUP($D291,'START - AWARD DETAILS'!$F$21:$G$40,2,0),"")</f>
        <v/>
      </c>
      <c r="F291" s="192"/>
      <c r="G291" s="192"/>
      <c r="H291" s="192"/>
      <c r="I291" s="192"/>
      <c r="J291" s="322"/>
      <c r="K291" s="321"/>
      <c r="L291" s="319">
        <f t="shared" si="5"/>
        <v>0</v>
      </c>
      <c r="M291" s="320"/>
      <c r="N291" s="4"/>
      <c r="P291">
        <f>IF(COUNTIF(D$11:D291,D291)=1,P290+1,P290)</f>
        <v>1</v>
      </c>
      <c r="Q291">
        <f>IF(COUNTIF(E$11:E291,E291)=1,Q290+1,Q290)</f>
        <v>2</v>
      </c>
      <c r="R291">
        <f>IF(COUNTIF(H$11:H291,H291)=1,R290+1,R290)</f>
        <v>0</v>
      </c>
      <c r="S291">
        <f>IF(COUNTIF(F$11:F291,F291)=1,S290+1,S290)</f>
        <v>1</v>
      </c>
      <c r="T291" t="e">
        <f>IF(AND(COUNTIFS(H$11:H291,H291,F$11:F291,F291)=1,$F291='Summary of Staff by Role'!$C$11),T290+1,T290)</f>
        <v>#REF!</v>
      </c>
      <c r="U291">
        <f>IF(AND(COUNTIF(D$11:D291,D291)=1,E291&lt;&gt;"HEI"),U290+1,U290)</f>
        <v>1</v>
      </c>
    </row>
    <row r="292" spans="2:21" x14ac:dyDescent="0.25">
      <c r="B292" s="4"/>
      <c r="C292" s="246"/>
      <c r="D292" s="317"/>
      <c r="E292" s="318" t="str">
        <f>IFERROR(VLOOKUP($D292,'START - AWARD DETAILS'!$F$21:$G$40,2,0),"")</f>
        <v/>
      </c>
      <c r="F292" s="192"/>
      <c r="G292" s="192"/>
      <c r="H292" s="192"/>
      <c r="I292" s="192"/>
      <c r="J292" s="322"/>
      <c r="K292" s="321"/>
      <c r="L292" s="319">
        <f t="shared" si="5"/>
        <v>0</v>
      </c>
      <c r="M292" s="320"/>
      <c r="N292" s="4"/>
      <c r="P292">
        <f>IF(COUNTIF(D$11:D292,D292)=1,P291+1,P291)</f>
        <v>1</v>
      </c>
      <c r="Q292">
        <f>IF(COUNTIF(E$11:E292,E292)=1,Q291+1,Q291)</f>
        <v>2</v>
      </c>
      <c r="R292">
        <f>IF(COUNTIF(H$11:H292,H292)=1,R291+1,R291)</f>
        <v>0</v>
      </c>
      <c r="S292">
        <f>IF(COUNTIF(F$11:F292,F292)=1,S291+1,S291)</f>
        <v>1</v>
      </c>
      <c r="T292" t="e">
        <f>IF(AND(COUNTIFS(H$11:H292,H292,F$11:F292,F292)=1,$F292='Summary of Staff by Role'!$C$11),T291+1,T291)</f>
        <v>#REF!</v>
      </c>
      <c r="U292">
        <f>IF(AND(COUNTIF(D$11:D292,D292)=1,E292&lt;&gt;"HEI"),U291+1,U291)</f>
        <v>1</v>
      </c>
    </row>
    <row r="293" spans="2:21" x14ac:dyDescent="0.25">
      <c r="B293" s="4"/>
      <c r="C293" s="246"/>
      <c r="D293" s="317"/>
      <c r="E293" s="318" t="str">
        <f>IFERROR(VLOOKUP($D293,'START - AWARD DETAILS'!$F$21:$G$40,2,0),"")</f>
        <v/>
      </c>
      <c r="F293" s="192"/>
      <c r="G293" s="192"/>
      <c r="H293" s="192"/>
      <c r="I293" s="192"/>
      <c r="J293" s="322"/>
      <c r="K293" s="321"/>
      <c r="L293" s="319">
        <f t="shared" si="5"/>
        <v>0</v>
      </c>
      <c r="M293" s="320"/>
      <c r="N293" s="4"/>
      <c r="P293">
        <f>IF(COUNTIF(D$11:D293,D293)=1,P292+1,P292)</f>
        <v>1</v>
      </c>
      <c r="Q293">
        <f>IF(COUNTIF(E$11:E293,E293)=1,Q292+1,Q292)</f>
        <v>2</v>
      </c>
      <c r="R293">
        <f>IF(COUNTIF(H$11:H293,H293)=1,R292+1,R292)</f>
        <v>0</v>
      </c>
      <c r="S293">
        <f>IF(COUNTIF(F$11:F293,F293)=1,S292+1,S292)</f>
        <v>1</v>
      </c>
      <c r="T293" t="e">
        <f>IF(AND(COUNTIFS(H$11:H293,H293,F$11:F293,F293)=1,$F293='Summary of Staff by Role'!$C$11),T292+1,T292)</f>
        <v>#REF!</v>
      </c>
      <c r="U293">
        <f>IF(AND(COUNTIF(D$11:D293,D293)=1,E293&lt;&gt;"HEI"),U292+1,U292)</f>
        <v>1</v>
      </c>
    </row>
    <row r="294" spans="2:21" x14ac:dyDescent="0.25">
      <c r="B294" s="4"/>
      <c r="C294" s="246"/>
      <c r="D294" s="317"/>
      <c r="E294" s="318" t="str">
        <f>IFERROR(VLOOKUP($D294,'START - AWARD DETAILS'!$F$21:$G$40,2,0),"")</f>
        <v/>
      </c>
      <c r="F294" s="192"/>
      <c r="G294" s="192"/>
      <c r="H294" s="192"/>
      <c r="I294" s="192"/>
      <c r="J294" s="322"/>
      <c r="K294" s="321"/>
      <c r="L294" s="319">
        <f t="shared" si="5"/>
        <v>0</v>
      </c>
      <c r="M294" s="320"/>
      <c r="N294" s="4"/>
      <c r="P294">
        <f>IF(COUNTIF(D$11:D294,D294)=1,P293+1,P293)</f>
        <v>1</v>
      </c>
      <c r="Q294">
        <f>IF(COUNTIF(E$11:E294,E294)=1,Q293+1,Q293)</f>
        <v>2</v>
      </c>
      <c r="R294">
        <f>IF(COUNTIF(H$11:H294,H294)=1,R293+1,R293)</f>
        <v>0</v>
      </c>
      <c r="S294">
        <f>IF(COUNTIF(F$11:F294,F294)=1,S293+1,S293)</f>
        <v>1</v>
      </c>
      <c r="T294" t="e">
        <f>IF(AND(COUNTIFS(H$11:H294,H294,F$11:F294,F294)=1,$F294='Summary of Staff by Role'!$C$11),T293+1,T293)</f>
        <v>#REF!</v>
      </c>
      <c r="U294">
        <f>IF(AND(COUNTIF(D$11:D294,D294)=1,E294&lt;&gt;"HEI"),U293+1,U293)</f>
        <v>1</v>
      </c>
    </row>
    <row r="295" spans="2:21" x14ac:dyDescent="0.25">
      <c r="B295" s="4"/>
      <c r="C295" s="246"/>
      <c r="D295" s="317"/>
      <c r="E295" s="318" t="str">
        <f>IFERROR(VLOOKUP($D295,'START - AWARD DETAILS'!$F$21:$G$40,2,0),"")</f>
        <v/>
      </c>
      <c r="F295" s="192"/>
      <c r="G295" s="192"/>
      <c r="H295" s="192"/>
      <c r="I295" s="192"/>
      <c r="J295" s="322"/>
      <c r="K295" s="321"/>
      <c r="L295" s="319">
        <f t="shared" si="5"/>
        <v>0</v>
      </c>
      <c r="M295" s="320"/>
      <c r="N295" s="4"/>
      <c r="P295">
        <f>IF(COUNTIF(D$11:D295,D295)=1,P294+1,P294)</f>
        <v>1</v>
      </c>
      <c r="Q295">
        <f>IF(COUNTIF(E$11:E295,E295)=1,Q294+1,Q294)</f>
        <v>2</v>
      </c>
      <c r="R295">
        <f>IF(COUNTIF(H$11:H295,H295)=1,R294+1,R294)</f>
        <v>0</v>
      </c>
      <c r="S295">
        <f>IF(COUNTIF(F$11:F295,F295)=1,S294+1,S294)</f>
        <v>1</v>
      </c>
      <c r="T295" t="e">
        <f>IF(AND(COUNTIFS(H$11:H295,H295,F$11:F295,F295)=1,$F295='Summary of Staff by Role'!$C$11),T294+1,T294)</f>
        <v>#REF!</v>
      </c>
      <c r="U295">
        <f>IF(AND(COUNTIF(D$11:D295,D295)=1,E295&lt;&gt;"HEI"),U294+1,U294)</f>
        <v>1</v>
      </c>
    </row>
    <row r="296" spans="2:21" x14ac:dyDescent="0.25">
      <c r="B296" s="4"/>
      <c r="C296" s="246"/>
      <c r="D296" s="317"/>
      <c r="E296" s="318" t="str">
        <f>IFERROR(VLOOKUP($D296,'START - AWARD DETAILS'!$F$21:$G$40,2,0),"")</f>
        <v/>
      </c>
      <c r="F296" s="192"/>
      <c r="G296" s="192"/>
      <c r="H296" s="192"/>
      <c r="I296" s="192"/>
      <c r="J296" s="322"/>
      <c r="K296" s="321"/>
      <c r="L296" s="319">
        <f t="shared" si="5"/>
        <v>0</v>
      </c>
      <c r="M296" s="320"/>
      <c r="N296" s="4"/>
      <c r="P296">
        <f>IF(COUNTIF(D$11:D296,D296)=1,P295+1,P295)</f>
        <v>1</v>
      </c>
      <c r="Q296">
        <f>IF(COUNTIF(E$11:E296,E296)=1,Q295+1,Q295)</f>
        <v>2</v>
      </c>
      <c r="R296">
        <f>IF(COUNTIF(H$11:H296,H296)=1,R295+1,R295)</f>
        <v>0</v>
      </c>
      <c r="S296">
        <f>IF(COUNTIF(F$11:F296,F296)=1,S295+1,S295)</f>
        <v>1</v>
      </c>
      <c r="T296" t="e">
        <f>IF(AND(COUNTIFS(H$11:H296,H296,F$11:F296,F296)=1,$F296='Summary of Staff by Role'!$C$11),T295+1,T295)</f>
        <v>#REF!</v>
      </c>
      <c r="U296">
        <f>IF(AND(COUNTIF(D$11:D296,D296)=1,E296&lt;&gt;"HEI"),U295+1,U295)</f>
        <v>1</v>
      </c>
    </row>
    <row r="297" spans="2:21" x14ac:dyDescent="0.25">
      <c r="B297" s="4"/>
      <c r="C297" s="246"/>
      <c r="D297" s="317"/>
      <c r="E297" s="318" t="str">
        <f>IFERROR(VLOOKUP($D297,'START - AWARD DETAILS'!$F$21:$G$40,2,0),"")</f>
        <v/>
      </c>
      <c r="F297" s="192"/>
      <c r="G297" s="192"/>
      <c r="H297" s="192"/>
      <c r="I297" s="192"/>
      <c r="J297" s="322"/>
      <c r="K297" s="321"/>
      <c r="L297" s="319">
        <f t="shared" si="5"/>
        <v>0</v>
      </c>
      <c r="M297" s="320"/>
      <c r="N297" s="4"/>
      <c r="P297">
        <f>IF(COUNTIF(D$11:D297,D297)=1,P296+1,P296)</f>
        <v>1</v>
      </c>
      <c r="Q297">
        <f>IF(COUNTIF(E$11:E297,E297)=1,Q296+1,Q296)</f>
        <v>2</v>
      </c>
      <c r="R297">
        <f>IF(COUNTIF(H$11:H297,H297)=1,R296+1,R296)</f>
        <v>0</v>
      </c>
      <c r="S297">
        <f>IF(COUNTIF(F$11:F297,F297)=1,S296+1,S296)</f>
        <v>1</v>
      </c>
      <c r="T297" t="e">
        <f>IF(AND(COUNTIFS(H$11:H297,H297,F$11:F297,F297)=1,$F297='Summary of Staff by Role'!$C$11),T296+1,T296)</f>
        <v>#REF!</v>
      </c>
      <c r="U297">
        <f>IF(AND(COUNTIF(D$11:D297,D297)=1,E297&lt;&gt;"HEI"),U296+1,U296)</f>
        <v>1</v>
      </c>
    </row>
    <row r="298" spans="2:21" x14ac:dyDescent="0.25">
      <c r="B298" s="4"/>
      <c r="C298" s="246"/>
      <c r="D298" s="317"/>
      <c r="E298" s="318" t="str">
        <f>IFERROR(VLOOKUP($D298,'START - AWARD DETAILS'!$F$21:$G$40,2,0),"")</f>
        <v/>
      </c>
      <c r="F298" s="192"/>
      <c r="G298" s="192"/>
      <c r="H298" s="192"/>
      <c r="I298" s="192"/>
      <c r="J298" s="322"/>
      <c r="K298" s="321"/>
      <c r="L298" s="319">
        <f t="shared" si="5"/>
        <v>0</v>
      </c>
      <c r="M298" s="320"/>
      <c r="N298" s="4"/>
      <c r="P298">
        <f>IF(COUNTIF(D$11:D298,D298)=1,P297+1,P297)</f>
        <v>1</v>
      </c>
      <c r="Q298">
        <f>IF(COUNTIF(E$11:E298,E298)=1,Q297+1,Q297)</f>
        <v>2</v>
      </c>
      <c r="R298">
        <f>IF(COUNTIF(H$11:H298,H298)=1,R297+1,R297)</f>
        <v>0</v>
      </c>
      <c r="S298">
        <f>IF(COUNTIF(F$11:F298,F298)=1,S297+1,S297)</f>
        <v>1</v>
      </c>
      <c r="T298" t="e">
        <f>IF(AND(COUNTIFS(H$11:H298,H298,F$11:F298,F298)=1,$F298='Summary of Staff by Role'!$C$11),T297+1,T297)</f>
        <v>#REF!</v>
      </c>
      <c r="U298">
        <f>IF(AND(COUNTIF(D$11:D298,D298)=1,E298&lt;&gt;"HEI"),U297+1,U297)</f>
        <v>1</v>
      </c>
    </row>
    <row r="299" spans="2:21" x14ac:dyDescent="0.25">
      <c r="B299" s="4"/>
      <c r="C299" s="246"/>
      <c r="D299" s="317"/>
      <c r="E299" s="318" t="str">
        <f>IFERROR(VLOOKUP($D299,'START - AWARD DETAILS'!$F$21:$G$40,2,0),"")</f>
        <v/>
      </c>
      <c r="F299" s="192"/>
      <c r="G299" s="192"/>
      <c r="H299" s="192"/>
      <c r="I299" s="192"/>
      <c r="J299" s="322"/>
      <c r="K299" s="321"/>
      <c r="L299" s="319">
        <f t="shared" si="5"/>
        <v>0</v>
      </c>
      <c r="M299" s="320"/>
      <c r="N299" s="4"/>
      <c r="P299">
        <f>IF(COUNTIF(D$11:D299,D299)=1,P298+1,P298)</f>
        <v>1</v>
      </c>
      <c r="Q299">
        <f>IF(COUNTIF(E$11:E299,E299)=1,Q298+1,Q298)</f>
        <v>2</v>
      </c>
      <c r="R299">
        <f>IF(COUNTIF(H$11:H299,H299)=1,R298+1,R298)</f>
        <v>0</v>
      </c>
      <c r="S299">
        <f>IF(COUNTIF(F$11:F299,F299)=1,S298+1,S298)</f>
        <v>1</v>
      </c>
      <c r="T299" t="e">
        <f>IF(AND(COUNTIFS(H$11:H299,H299,F$11:F299,F299)=1,$F299='Summary of Staff by Role'!$C$11),T298+1,T298)</f>
        <v>#REF!</v>
      </c>
      <c r="U299">
        <f>IF(AND(COUNTIF(D$11:D299,D299)=1,E299&lt;&gt;"HEI"),U298+1,U298)</f>
        <v>1</v>
      </c>
    </row>
    <row r="300" spans="2:21" x14ac:dyDescent="0.25">
      <c r="B300" s="4"/>
      <c r="C300" s="246"/>
      <c r="D300" s="317"/>
      <c r="E300" s="318" t="str">
        <f>IFERROR(VLOOKUP($D300,'START - AWARD DETAILS'!$F$21:$G$40,2,0),"")</f>
        <v/>
      </c>
      <c r="F300" s="192"/>
      <c r="G300" s="192"/>
      <c r="H300" s="192"/>
      <c r="I300" s="192"/>
      <c r="J300" s="322"/>
      <c r="K300" s="321"/>
      <c r="L300" s="319">
        <f t="shared" si="5"/>
        <v>0</v>
      </c>
      <c r="M300" s="320"/>
      <c r="N300" s="4"/>
      <c r="P300">
        <f>IF(COUNTIF(D$11:D300,D300)=1,P299+1,P299)</f>
        <v>1</v>
      </c>
      <c r="Q300">
        <f>IF(COUNTIF(E$11:E300,E300)=1,Q299+1,Q299)</f>
        <v>2</v>
      </c>
      <c r="R300">
        <f>IF(COUNTIF(H$11:H300,H300)=1,R299+1,R299)</f>
        <v>0</v>
      </c>
      <c r="S300">
        <f>IF(COUNTIF(F$11:F300,F300)=1,S299+1,S299)</f>
        <v>1</v>
      </c>
      <c r="T300" t="e">
        <f>IF(AND(COUNTIFS(H$11:H300,H300,F$11:F300,F300)=1,$F300='Summary of Staff by Role'!$C$11),T299+1,T299)</f>
        <v>#REF!</v>
      </c>
      <c r="U300">
        <f>IF(AND(COUNTIF(D$11:D300,D300)=1,E300&lt;&gt;"HEI"),U299+1,U299)</f>
        <v>1</v>
      </c>
    </row>
    <row r="301" spans="2:21" x14ac:dyDescent="0.25">
      <c r="B301" s="4"/>
      <c r="C301" s="246"/>
      <c r="D301" s="317"/>
      <c r="E301" s="318" t="str">
        <f>IFERROR(VLOOKUP($D301,'START - AWARD DETAILS'!$F$21:$G$40,2,0),"")</f>
        <v/>
      </c>
      <c r="F301" s="192"/>
      <c r="G301" s="192"/>
      <c r="H301" s="192"/>
      <c r="I301" s="192"/>
      <c r="J301" s="322"/>
      <c r="K301" s="321"/>
      <c r="L301" s="319">
        <f t="shared" si="5"/>
        <v>0</v>
      </c>
      <c r="M301" s="320"/>
      <c r="N301" s="4"/>
      <c r="P301">
        <f>IF(COUNTIF(D$11:D301,D301)=1,P300+1,P300)</f>
        <v>1</v>
      </c>
      <c r="Q301">
        <f>IF(COUNTIF(E$11:E301,E301)=1,Q300+1,Q300)</f>
        <v>2</v>
      </c>
      <c r="R301">
        <f>IF(COUNTIF(H$11:H301,H301)=1,R300+1,R300)</f>
        <v>0</v>
      </c>
      <c r="S301">
        <f>IF(COUNTIF(F$11:F301,F301)=1,S300+1,S300)</f>
        <v>1</v>
      </c>
      <c r="T301" t="e">
        <f>IF(AND(COUNTIFS(H$11:H301,H301,F$11:F301,F301)=1,$F301='Summary of Staff by Role'!$C$11),T300+1,T300)</f>
        <v>#REF!</v>
      </c>
      <c r="U301">
        <f>IF(AND(COUNTIF(D$11:D301,D301)=1,E301&lt;&gt;"HEI"),U300+1,U300)</f>
        <v>1</v>
      </c>
    </row>
    <row r="302" spans="2:21" x14ac:dyDescent="0.25">
      <c r="B302" s="4"/>
      <c r="C302" s="246"/>
      <c r="D302" s="317"/>
      <c r="E302" s="318" t="str">
        <f>IFERROR(VLOOKUP($D302,'START - AWARD DETAILS'!$F$21:$G$40,2,0),"")</f>
        <v/>
      </c>
      <c r="F302" s="192"/>
      <c r="G302" s="192"/>
      <c r="H302" s="192"/>
      <c r="I302" s="192"/>
      <c r="J302" s="322"/>
      <c r="K302" s="321"/>
      <c r="L302" s="319">
        <f t="shared" si="5"/>
        <v>0</v>
      </c>
      <c r="M302" s="320"/>
      <c r="N302" s="4"/>
      <c r="P302">
        <f>IF(COUNTIF(D$11:D302,D302)=1,P301+1,P301)</f>
        <v>1</v>
      </c>
      <c r="Q302">
        <f>IF(COUNTIF(E$11:E302,E302)=1,Q301+1,Q301)</f>
        <v>2</v>
      </c>
      <c r="R302">
        <f>IF(COUNTIF(H$11:H302,H302)=1,R301+1,R301)</f>
        <v>0</v>
      </c>
      <c r="S302">
        <f>IF(COUNTIF(F$11:F302,F302)=1,S301+1,S301)</f>
        <v>1</v>
      </c>
      <c r="T302" t="e">
        <f>IF(AND(COUNTIFS(H$11:H302,H302,F$11:F302,F302)=1,$F302='Summary of Staff by Role'!$C$11),T301+1,T301)</f>
        <v>#REF!</v>
      </c>
      <c r="U302">
        <f>IF(AND(COUNTIF(D$11:D302,D302)=1,E302&lt;&gt;"HEI"),U301+1,U301)</f>
        <v>1</v>
      </c>
    </row>
    <row r="303" spans="2:21" x14ac:dyDescent="0.25">
      <c r="B303" s="4"/>
      <c r="C303" s="246"/>
      <c r="D303" s="317"/>
      <c r="E303" s="318" t="str">
        <f>IFERROR(VLOOKUP($D303,'START - AWARD DETAILS'!$F$21:$G$40,2,0),"")</f>
        <v/>
      </c>
      <c r="F303" s="192"/>
      <c r="G303" s="192"/>
      <c r="H303" s="192"/>
      <c r="I303" s="192"/>
      <c r="J303" s="322"/>
      <c r="K303" s="321"/>
      <c r="L303" s="319">
        <f t="shared" si="5"/>
        <v>0</v>
      </c>
      <c r="M303" s="320"/>
      <c r="N303" s="4"/>
      <c r="P303">
        <f>IF(COUNTIF(D$11:D303,D303)=1,P302+1,P302)</f>
        <v>1</v>
      </c>
      <c r="Q303">
        <f>IF(COUNTIF(E$11:E303,E303)=1,Q302+1,Q302)</f>
        <v>2</v>
      </c>
      <c r="R303">
        <f>IF(COUNTIF(H$11:H303,H303)=1,R302+1,R302)</f>
        <v>0</v>
      </c>
      <c r="S303">
        <f>IF(COUNTIF(F$11:F303,F303)=1,S302+1,S302)</f>
        <v>1</v>
      </c>
      <c r="T303" t="e">
        <f>IF(AND(COUNTIFS(H$11:H303,H303,F$11:F303,F303)=1,$F303='Summary of Staff by Role'!$C$11),T302+1,T302)</f>
        <v>#REF!</v>
      </c>
      <c r="U303">
        <f>IF(AND(COUNTIF(D$11:D303,D303)=1,E303&lt;&gt;"HEI"),U302+1,U302)</f>
        <v>1</v>
      </c>
    </row>
    <row r="304" spans="2:21" x14ac:dyDescent="0.25">
      <c r="B304" s="4"/>
      <c r="C304" s="246"/>
      <c r="D304" s="317"/>
      <c r="E304" s="318" t="str">
        <f>IFERROR(VLOOKUP($D304,'START - AWARD DETAILS'!$F$21:$G$40,2,0),"")</f>
        <v/>
      </c>
      <c r="F304" s="192"/>
      <c r="G304" s="192"/>
      <c r="H304" s="192"/>
      <c r="I304" s="192"/>
      <c r="J304" s="322"/>
      <c r="K304" s="321"/>
      <c r="L304" s="319">
        <f t="shared" si="5"/>
        <v>0</v>
      </c>
      <c r="M304" s="320"/>
      <c r="N304" s="4"/>
      <c r="P304">
        <f>IF(COUNTIF(D$11:D304,D304)=1,P303+1,P303)</f>
        <v>1</v>
      </c>
      <c r="Q304">
        <f>IF(COUNTIF(E$11:E304,E304)=1,Q303+1,Q303)</f>
        <v>2</v>
      </c>
      <c r="R304">
        <f>IF(COUNTIF(H$11:H304,H304)=1,R303+1,R303)</f>
        <v>0</v>
      </c>
      <c r="S304">
        <f>IF(COUNTIF(F$11:F304,F304)=1,S303+1,S303)</f>
        <v>1</v>
      </c>
      <c r="T304" t="e">
        <f>IF(AND(COUNTIFS(H$11:H304,H304,F$11:F304,F304)=1,$F304='Summary of Staff by Role'!$C$11),T303+1,T303)</f>
        <v>#REF!</v>
      </c>
      <c r="U304">
        <f>IF(AND(COUNTIF(D$11:D304,D304)=1,E304&lt;&gt;"HEI"),U303+1,U303)</f>
        <v>1</v>
      </c>
    </row>
    <row r="305" spans="2:21" x14ac:dyDescent="0.25">
      <c r="B305" s="4"/>
      <c r="C305" s="246"/>
      <c r="D305" s="317"/>
      <c r="E305" s="318" t="str">
        <f>IFERROR(VLOOKUP($D305,'START - AWARD DETAILS'!$F$21:$G$40,2,0),"")</f>
        <v/>
      </c>
      <c r="F305" s="192"/>
      <c r="G305" s="192"/>
      <c r="H305" s="192"/>
      <c r="I305" s="192"/>
      <c r="J305" s="322"/>
      <c r="K305" s="321"/>
      <c r="L305" s="319">
        <f t="shared" si="5"/>
        <v>0</v>
      </c>
      <c r="M305" s="320"/>
      <c r="N305" s="4"/>
      <c r="P305">
        <f>IF(COUNTIF(D$11:D305,D305)=1,P304+1,P304)</f>
        <v>1</v>
      </c>
      <c r="Q305">
        <f>IF(COUNTIF(E$11:E305,E305)=1,Q304+1,Q304)</f>
        <v>2</v>
      </c>
      <c r="R305">
        <f>IF(COUNTIF(H$11:H305,H305)=1,R304+1,R304)</f>
        <v>0</v>
      </c>
      <c r="S305">
        <f>IF(COUNTIF(F$11:F305,F305)=1,S304+1,S304)</f>
        <v>1</v>
      </c>
      <c r="T305" t="e">
        <f>IF(AND(COUNTIFS(H$11:H305,H305,F$11:F305,F305)=1,$F305='Summary of Staff by Role'!$C$11),T304+1,T304)</f>
        <v>#REF!</v>
      </c>
      <c r="U305">
        <f>IF(AND(COUNTIF(D$11:D305,D305)=1,E305&lt;&gt;"HEI"),U304+1,U304)</f>
        <v>1</v>
      </c>
    </row>
    <row r="306" spans="2:21" x14ac:dyDescent="0.25">
      <c r="B306" s="4"/>
      <c r="C306" s="246"/>
      <c r="D306" s="317"/>
      <c r="E306" s="318" t="str">
        <f>IFERROR(VLOOKUP($D306,'START - AWARD DETAILS'!$F$21:$G$40,2,0),"")</f>
        <v/>
      </c>
      <c r="F306" s="192"/>
      <c r="G306" s="192"/>
      <c r="H306" s="192"/>
      <c r="I306" s="192"/>
      <c r="J306" s="322"/>
      <c r="K306" s="321"/>
      <c r="L306" s="319">
        <f t="shared" si="5"/>
        <v>0</v>
      </c>
      <c r="M306" s="320"/>
      <c r="N306" s="4"/>
      <c r="P306">
        <f>IF(COUNTIF(D$11:D306,D306)=1,P305+1,P305)</f>
        <v>1</v>
      </c>
      <c r="Q306">
        <f>IF(COUNTIF(E$11:E306,E306)=1,Q305+1,Q305)</f>
        <v>2</v>
      </c>
      <c r="R306">
        <f>IF(COUNTIF(H$11:H306,H306)=1,R305+1,R305)</f>
        <v>0</v>
      </c>
      <c r="S306">
        <f>IF(COUNTIF(F$11:F306,F306)=1,S305+1,S305)</f>
        <v>1</v>
      </c>
      <c r="T306" t="e">
        <f>IF(AND(COUNTIFS(H$11:H306,H306,F$11:F306,F306)=1,$F306='Summary of Staff by Role'!$C$11),T305+1,T305)</f>
        <v>#REF!</v>
      </c>
      <c r="U306">
        <f>IF(AND(COUNTIF(D$11:D306,D306)=1,E306&lt;&gt;"HEI"),U305+1,U305)</f>
        <v>1</v>
      </c>
    </row>
    <row r="307" spans="2:21" x14ac:dyDescent="0.25">
      <c r="B307" s="4"/>
      <c r="C307" s="246"/>
      <c r="D307" s="317"/>
      <c r="E307" s="318" t="str">
        <f>IFERROR(VLOOKUP($D307,'START - AWARD DETAILS'!$F$21:$G$40,2,0),"")</f>
        <v/>
      </c>
      <c r="F307" s="192"/>
      <c r="G307" s="192"/>
      <c r="H307" s="192"/>
      <c r="I307" s="192"/>
      <c r="J307" s="322"/>
      <c r="K307" s="321"/>
      <c r="L307" s="319">
        <f t="shared" si="5"/>
        <v>0</v>
      </c>
      <c r="M307" s="320"/>
      <c r="N307" s="4"/>
      <c r="P307">
        <f>IF(COUNTIF(D$11:D307,D307)=1,P306+1,P306)</f>
        <v>1</v>
      </c>
      <c r="Q307">
        <f>IF(COUNTIF(E$11:E307,E307)=1,Q306+1,Q306)</f>
        <v>2</v>
      </c>
      <c r="R307">
        <f>IF(COUNTIF(H$11:H307,H307)=1,R306+1,R306)</f>
        <v>0</v>
      </c>
      <c r="S307">
        <f>IF(COUNTIF(F$11:F307,F307)=1,S306+1,S306)</f>
        <v>1</v>
      </c>
      <c r="T307" t="e">
        <f>IF(AND(COUNTIFS(H$11:H307,H307,F$11:F307,F307)=1,$F307='Summary of Staff by Role'!$C$11),T306+1,T306)</f>
        <v>#REF!</v>
      </c>
      <c r="U307">
        <f>IF(AND(COUNTIF(D$11:D307,D307)=1,E307&lt;&gt;"HEI"),U306+1,U306)</f>
        <v>1</v>
      </c>
    </row>
    <row r="308" spans="2:21" x14ac:dyDescent="0.25">
      <c r="B308" s="4"/>
      <c r="C308" s="246"/>
      <c r="D308" s="317"/>
      <c r="E308" s="318" t="str">
        <f>IFERROR(VLOOKUP($D308,'START - AWARD DETAILS'!$F$21:$G$40,2,0),"")</f>
        <v/>
      </c>
      <c r="F308" s="192"/>
      <c r="G308" s="192"/>
      <c r="H308" s="192"/>
      <c r="I308" s="192"/>
      <c r="J308" s="322"/>
      <c r="K308" s="321"/>
      <c r="L308" s="319">
        <f t="shared" si="5"/>
        <v>0</v>
      </c>
      <c r="M308" s="320"/>
      <c r="N308" s="4"/>
      <c r="P308">
        <f>IF(COUNTIF(D$11:D308,D308)=1,P307+1,P307)</f>
        <v>1</v>
      </c>
      <c r="Q308">
        <f>IF(COUNTIF(E$11:E308,E308)=1,Q307+1,Q307)</f>
        <v>2</v>
      </c>
      <c r="R308">
        <f>IF(COUNTIF(H$11:H308,H308)=1,R307+1,R307)</f>
        <v>0</v>
      </c>
      <c r="S308">
        <f>IF(COUNTIF(F$11:F308,F308)=1,S307+1,S307)</f>
        <v>1</v>
      </c>
      <c r="T308" t="e">
        <f>IF(AND(COUNTIFS(H$11:H308,H308,F$11:F308,F308)=1,$F308='Summary of Staff by Role'!$C$11),T307+1,T307)</f>
        <v>#REF!</v>
      </c>
      <c r="U308">
        <f>IF(AND(COUNTIF(D$11:D308,D308)=1,E308&lt;&gt;"HEI"),U307+1,U307)</f>
        <v>1</v>
      </c>
    </row>
    <row r="309" spans="2:21" x14ac:dyDescent="0.25">
      <c r="B309" s="4"/>
      <c r="C309" s="246"/>
      <c r="D309" s="317"/>
      <c r="E309" s="318" t="str">
        <f>IFERROR(VLOOKUP($D309,'START - AWARD DETAILS'!$F$21:$G$40,2,0),"")</f>
        <v/>
      </c>
      <c r="F309" s="192"/>
      <c r="G309" s="192"/>
      <c r="H309" s="192"/>
      <c r="I309" s="192"/>
      <c r="J309" s="322"/>
      <c r="K309" s="321"/>
      <c r="L309" s="319">
        <f t="shared" si="5"/>
        <v>0</v>
      </c>
      <c r="M309" s="320"/>
      <c r="N309" s="4"/>
      <c r="P309">
        <f>IF(COUNTIF(D$11:D309,D309)=1,P308+1,P308)</f>
        <v>1</v>
      </c>
      <c r="Q309">
        <f>IF(COUNTIF(E$11:E309,E309)=1,Q308+1,Q308)</f>
        <v>2</v>
      </c>
      <c r="R309">
        <f>IF(COUNTIF(H$11:H309,H309)=1,R308+1,R308)</f>
        <v>0</v>
      </c>
      <c r="S309">
        <f>IF(COUNTIF(F$11:F309,F309)=1,S308+1,S308)</f>
        <v>1</v>
      </c>
      <c r="T309" t="e">
        <f>IF(AND(COUNTIFS(H$11:H309,H309,F$11:F309,F309)=1,$F309='Summary of Staff by Role'!$C$11),T308+1,T308)</f>
        <v>#REF!</v>
      </c>
      <c r="U309">
        <f>IF(AND(COUNTIF(D$11:D309,D309)=1,E309&lt;&gt;"HEI"),U308+1,U308)</f>
        <v>1</v>
      </c>
    </row>
    <row r="310" spans="2:21" ht="15.75" thickBot="1" x14ac:dyDescent="0.3">
      <c r="B310" s="4"/>
      <c r="C310" s="247"/>
      <c r="D310" s="323"/>
      <c r="E310" s="324" t="str">
        <f>IFERROR(VLOOKUP($D310,'START - AWARD DETAILS'!$F$21:$G$40,2,0),"")</f>
        <v/>
      </c>
      <c r="F310" s="325"/>
      <c r="G310" s="325"/>
      <c r="H310" s="325"/>
      <c r="I310" s="325"/>
      <c r="J310" s="326"/>
      <c r="K310" s="327"/>
      <c r="L310" s="328">
        <f t="shared" si="5"/>
        <v>0</v>
      </c>
      <c r="M310" s="320"/>
      <c r="N310" s="4"/>
      <c r="P310">
        <f>IF(COUNTIF(D$11:D310,D310)=1,P309+1,P309)</f>
        <v>1</v>
      </c>
      <c r="Q310">
        <f>IF(COUNTIF(E$11:E310,E310)=1,Q309+1,Q309)</f>
        <v>2</v>
      </c>
      <c r="R310">
        <f>IF(COUNTIF(H$11:H310,H310)=1,R309+1,R309)</f>
        <v>0</v>
      </c>
      <c r="S310">
        <f>IF(COUNTIF(F$11:F310,F310)=1,S309+1,S309)</f>
        <v>1</v>
      </c>
      <c r="T310" t="e">
        <f>IF(AND(COUNTIFS(H$11:H310,H310,F$11:F310,F310)=1,$F310='Summary of Staff by Role'!$C$11),T309+1,T309)</f>
        <v>#REF!</v>
      </c>
      <c r="U310">
        <f>IF(AND(COUNTIF(D$11:D310,D310)=1,E310&lt;&gt;"HEI"),U309+1,U309)</f>
        <v>1</v>
      </c>
    </row>
    <row r="311" spans="2:21" ht="8.25" customHeight="1" x14ac:dyDescent="0.25">
      <c r="B311" s="4"/>
      <c r="C311" s="13"/>
      <c r="D311" s="4"/>
      <c r="E311" s="13"/>
      <c r="F311" s="13"/>
      <c r="G311" s="13"/>
      <c r="H311" s="4"/>
      <c r="I311" s="4"/>
      <c r="J311" s="4"/>
      <c r="K311" s="4"/>
      <c r="L311" s="4"/>
      <c r="M311" s="4"/>
      <c r="N311" s="4"/>
    </row>
    <row r="312" spans="2:21" ht="8.25" customHeight="1" x14ac:dyDescent="0.25"/>
    <row r="313" spans="2:21" ht="15.75" hidden="1" thickBot="1" x14ac:dyDescent="0.3"/>
    <row r="314" spans="2:21" ht="26.25" hidden="1" thickBot="1" x14ac:dyDescent="0.3">
      <c r="B314" s="23" t="s">
        <v>122</v>
      </c>
      <c r="C314" s="92" t="s">
        <v>123</v>
      </c>
      <c r="D314" s="7" t="s">
        <v>116</v>
      </c>
      <c r="E314" s="7" t="s">
        <v>124</v>
      </c>
      <c r="F314" s="329" t="s">
        <v>125</v>
      </c>
      <c r="G314" s="330" t="s">
        <v>126</v>
      </c>
      <c r="H314" s="12" t="s">
        <v>56</v>
      </c>
      <c r="I314" s="12" t="s">
        <v>57</v>
      </c>
      <c r="J314" s="12" t="s">
        <v>67</v>
      </c>
      <c r="K314" s="12" t="s">
        <v>59</v>
      </c>
      <c r="L314" s="12" t="s">
        <v>127</v>
      </c>
      <c r="M314" s="12"/>
    </row>
    <row r="315" spans="2:21" ht="15.75" hidden="1" thickBot="1" x14ac:dyDescent="0.3">
      <c r="C315" s="12" t="s">
        <v>51</v>
      </c>
      <c r="D315" t="s">
        <v>51</v>
      </c>
      <c r="E315" s="12" t="s">
        <v>51</v>
      </c>
      <c r="G315" s="12" t="s">
        <v>51</v>
      </c>
      <c r="H315" s="12" t="s">
        <v>51</v>
      </c>
      <c r="I315" s="12" t="s">
        <v>128</v>
      </c>
      <c r="J315" s="12" t="s">
        <v>128</v>
      </c>
      <c r="K315" s="12" t="s">
        <v>51</v>
      </c>
      <c r="L315" s="199" t="s">
        <v>128</v>
      </c>
      <c r="M315" s="199"/>
    </row>
    <row r="316" spans="2:21" ht="50.25" hidden="1" thickBot="1" x14ac:dyDescent="0.3">
      <c r="B316" t="str">
        <f>IF('START - AWARD DETAILS'!F21="","",'START - AWARD DETAILS'!F21)</f>
        <v/>
      </c>
      <c r="C316" s="12" t="s">
        <v>129</v>
      </c>
      <c r="D316" t="s">
        <v>130</v>
      </c>
      <c r="E316" s="331" t="s">
        <v>131</v>
      </c>
      <c r="F316" s="93" t="str">
        <f>IF('START - AWARD DETAILS'!D21=0,"",'START - AWARD DETAILS'!D21)</f>
        <v>CORE</v>
      </c>
      <c r="G316" s="12" t="s">
        <v>56</v>
      </c>
      <c r="H316" s="332" t="s">
        <v>132</v>
      </c>
      <c r="I316" s="333"/>
      <c r="J316" s="198"/>
      <c r="K316" s="198" t="s">
        <v>133</v>
      </c>
      <c r="L316" s="334"/>
      <c r="M316" s="335"/>
    </row>
    <row r="317" spans="2:21" ht="16.5" hidden="1" x14ac:dyDescent="0.25">
      <c r="B317" t="str">
        <f>IF('START - AWARD DETAILS'!F22="","",'START - AWARD DETAILS'!F22)</f>
        <v/>
      </c>
      <c r="C317" s="12" t="s">
        <v>134</v>
      </c>
      <c r="D317" t="s">
        <v>135</v>
      </c>
      <c r="E317" s="331" t="s">
        <v>136</v>
      </c>
      <c r="F317" s="94" t="str">
        <f>IF('START - AWARD DETAILS'!D22=0,"",'START - AWARD DETAILS'!D22)</f>
        <v/>
      </c>
      <c r="G317" s="12" t="s">
        <v>57</v>
      </c>
      <c r="H317" s="332" t="s">
        <v>137</v>
      </c>
      <c r="I317" s="336"/>
      <c r="J317" s="337"/>
      <c r="K317" s="337" t="s">
        <v>138</v>
      </c>
      <c r="L317" s="334"/>
      <c r="M317" s="335"/>
    </row>
    <row r="318" spans="2:21" ht="16.5" hidden="1" x14ac:dyDescent="0.25">
      <c r="B318" t="str">
        <f>IF('START - AWARD DETAILS'!F23="","",'START - AWARD DETAILS'!F23)</f>
        <v/>
      </c>
      <c r="C318" s="12" t="s">
        <v>139</v>
      </c>
      <c r="D318" t="s">
        <v>140</v>
      </c>
      <c r="E318" s="331" t="s">
        <v>141</v>
      </c>
      <c r="F318" s="94" t="str">
        <f>IF('START - AWARD DETAILS'!D23=0,"",'START - AWARD DETAILS'!D23)</f>
        <v/>
      </c>
      <c r="G318" s="12" t="s">
        <v>58</v>
      </c>
      <c r="H318" s="338" t="s">
        <v>56</v>
      </c>
      <c r="I318" s="339"/>
      <c r="K318" s="198" t="s">
        <v>142</v>
      </c>
      <c r="L318" s="334"/>
      <c r="M318" s="335"/>
    </row>
    <row r="319" spans="2:21" ht="16.5" hidden="1" x14ac:dyDescent="0.25">
      <c r="B319" t="str">
        <f>IF('START - AWARD DETAILS'!F24="","",'START - AWARD DETAILS'!F24)</f>
        <v/>
      </c>
      <c r="C319" s="12" t="s">
        <v>143</v>
      </c>
      <c r="D319" t="s">
        <v>144</v>
      </c>
      <c r="E319" s="331" t="s">
        <v>145</v>
      </c>
      <c r="F319" s="94" t="str">
        <f>IF('START - AWARD DETAILS'!D24=0,"",'START - AWARD DETAILS'!D24)</f>
        <v/>
      </c>
      <c r="G319" s="12" t="s">
        <v>59</v>
      </c>
      <c r="H319" s="332" t="s">
        <v>146</v>
      </c>
      <c r="I319" s="336"/>
      <c r="J319" s="337"/>
      <c r="K319" s="337" t="s">
        <v>147</v>
      </c>
      <c r="L319" s="334"/>
      <c r="M319" s="335"/>
    </row>
    <row r="320" spans="2:21" ht="16.5" hidden="1" x14ac:dyDescent="0.25">
      <c r="B320" t="str">
        <f>IF('START - AWARD DETAILS'!F25="","",'START - AWARD DETAILS'!F25)</f>
        <v/>
      </c>
      <c r="C320" s="12" t="s">
        <v>148</v>
      </c>
      <c r="D320" t="s">
        <v>149</v>
      </c>
      <c r="E320" s="331" t="s">
        <v>150</v>
      </c>
      <c r="F320" s="94" t="str">
        <f>IF('START - AWARD DETAILS'!D25=0,"",'START - AWARD DETAILS'!D25)</f>
        <v/>
      </c>
      <c r="I320" s="339"/>
      <c r="J320" s="337"/>
      <c r="K320" s="198" t="s">
        <v>151</v>
      </c>
      <c r="L320" s="334"/>
      <c r="M320" s="335"/>
    </row>
    <row r="321" spans="2:13" ht="17.25" hidden="1" thickBot="1" x14ac:dyDescent="0.3">
      <c r="B321" t="str">
        <f>IF('START - AWARD DETAILS'!F26="","",'START - AWARD DETAILS'!F26)</f>
        <v/>
      </c>
      <c r="C321" s="12" t="s">
        <v>152</v>
      </c>
      <c r="D321" t="s">
        <v>153</v>
      </c>
      <c r="E321" s="331" t="s">
        <v>154</v>
      </c>
      <c r="F321" s="94" t="str">
        <f>IF('START - AWARD DETAILS'!D26=0,"",'START - AWARD DETAILS'!D26)</f>
        <v/>
      </c>
      <c r="G321" s="81"/>
      <c r="I321" s="340"/>
      <c r="K321" s="341" t="s">
        <v>152</v>
      </c>
      <c r="L321" s="334"/>
      <c r="M321" s="335"/>
    </row>
    <row r="322" spans="2:13" ht="33" hidden="1" x14ac:dyDescent="0.25">
      <c r="B322" t="str">
        <f>IF('START - AWARD DETAILS'!F27="","",'START - AWARD DETAILS'!F27)</f>
        <v/>
      </c>
      <c r="D322" t="s">
        <v>155</v>
      </c>
      <c r="E322" s="331" t="s">
        <v>156</v>
      </c>
      <c r="F322" s="94" t="str">
        <f>IF('START - AWARD DETAILS'!D27=0,"",'START - AWARD DETAILS'!D27)</f>
        <v/>
      </c>
      <c r="G322" s="81"/>
      <c r="I322" s="342"/>
      <c r="J322" s="198"/>
      <c r="L322" s="334"/>
      <c r="M322" s="335"/>
    </row>
    <row r="323" spans="2:13" ht="16.5" hidden="1" x14ac:dyDescent="0.25">
      <c r="B323" t="str">
        <f>IF('START - AWARD DETAILS'!F28="","",'START - AWARD DETAILS'!F28)</f>
        <v/>
      </c>
      <c r="D323" t="s">
        <v>157</v>
      </c>
      <c r="E323" s="331" t="s">
        <v>158</v>
      </c>
      <c r="F323" s="94" t="str">
        <f>IF('START - AWARD DETAILS'!D28=0,"",'START - AWARD DETAILS'!D28)</f>
        <v/>
      </c>
      <c r="G323" s="81"/>
      <c r="I323" s="336"/>
      <c r="L323" s="334"/>
      <c r="M323" s="335"/>
    </row>
    <row r="324" spans="2:13" ht="16.5" hidden="1" x14ac:dyDescent="0.25">
      <c r="B324" t="str">
        <f>IF('START - AWARD DETAILS'!F29="","",'START - AWARD DETAILS'!F29)</f>
        <v/>
      </c>
      <c r="D324" t="s">
        <v>159</v>
      </c>
      <c r="E324" s="331" t="s">
        <v>160</v>
      </c>
      <c r="F324" s="94" t="str">
        <f>IF('START - AWARD DETAILS'!D29=0,"",'START - AWARD DETAILS'!D29)</f>
        <v/>
      </c>
      <c r="G324" s="81"/>
      <c r="I324" s="339"/>
      <c r="J324" s="337"/>
      <c r="L324" s="334"/>
      <c r="M324" s="335"/>
    </row>
    <row r="325" spans="2:13" ht="16.5" hidden="1" x14ac:dyDescent="0.25">
      <c r="B325" t="str">
        <f>IF('START - AWARD DETAILS'!F30="","",'START - AWARD DETAILS'!F30)</f>
        <v/>
      </c>
      <c r="D325" t="s">
        <v>161</v>
      </c>
      <c r="E325" s="331" t="s">
        <v>162</v>
      </c>
      <c r="F325" s="94" t="str">
        <f>IF('START - AWARD DETAILS'!D30=0,"",'START - AWARD DETAILS'!D30)</f>
        <v/>
      </c>
      <c r="G325" s="81"/>
      <c r="I325" s="336"/>
      <c r="J325" s="337"/>
      <c r="L325" s="334"/>
      <c r="M325" s="335"/>
    </row>
    <row r="326" spans="2:13" ht="17.25" hidden="1" thickBot="1" x14ac:dyDescent="0.3">
      <c r="B326" t="str">
        <f>IF('START - AWARD DETAILS'!F31="","",'START - AWARD DETAILS'!F31)</f>
        <v/>
      </c>
      <c r="D326" t="s">
        <v>163</v>
      </c>
      <c r="E326" s="331" t="s">
        <v>164</v>
      </c>
      <c r="F326" s="94" t="str">
        <f>IF('START - AWARD DETAILS'!D31=0,"",'START - AWARD DETAILS'!D31)</f>
        <v/>
      </c>
      <c r="G326" s="81"/>
      <c r="I326" s="339"/>
      <c r="J326" s="170"/>
      <c r="L326" s="334"/>
      <c r="M326" s="335"/>
    </row>
    <row r="327" spans="2:13" ht="16.5" hidden="1" x14ac:dyDescent="0.25">
      <c r="B327" t="str">
        <f>IF('START - AWARD DETAILS'!F32="","",'START - AWARD DETAILS'!F32)</f>
        <v/>
      </c>
      <c r="D327" t="s">
        <v>165</v>
      </c>
      <c r="E327" s="331" t="s">
        <v>166</v>
      </c>
      <c r="F327" s="94" t="str">
        <f>IF('START - AWARD DETAILS'!D32=0,"",'START - AWARD DETAILS'!D32)</f>
        <v/>
      </c>
      <c r="G327" s="81"/>
      <c r="I327" s="336"/>
      <c r="J327" s="198"/>
      <c r="L327" s="334"/>
      <c r="M327" s="335"/>
    </row>
    <row r="328" spans="2:13" ht="16.5" hidden="1" x14ac:dyDescent="0.25">
      <c r="B328" t="str">
        <f>IF('START - AWARD DETAILS'!F33="","",'START - AWARD DETAILS'!F33)</f>
        <v/>
      </c>
      <c r="D328" t="s">
        <v>167</v>
      </c>
      <c r="E328" s="331" t="s">
        <v>168</v>
      </c>
      <c r="F328" s="94" t="str">
        <f>IF('START - AWARD DETAILS'!D33=0,"",'START - AWARD DETAILS'!D33)</f>
        <v/>
      </c>
      <c r="G328" s="81"/>
      <c r="I328" s="342"/>
      <c r="J328" s="198"/>
      <c r="L328" s="334"/>
      <c r="M328" s="335"/>
    </row>
    <row r="329" spans="2:13" ht="16.5" hidden="1" x14ac:dyDescent="0.25">
      <c r="B329" t="str">
        <f>IF('START - AWARD DETAILS'!F34="","",'START - AWARD DETAILS'!F34)</f>
        <v/>
      </c>
      <c r="D329" t="s">
        <v>169</v>
      </c>
      <c r="E329" s="331" t="s">
        <v>170</v>
      </c>
      <c r="F329" s="94" t="str">
        <f>IF('START - AWARD DETAILS'!D34=0,"",'START - AWARD DETAILS'!D34)</f>
        <v/>
      </c>
      <c r="G329" s="81"/>
      <c r="I329" s="336"/>
      <c r="J329" s="198"/>
      <c r="L329" s="334"/>
      <c r="M329" s="335"/>
    </row>
    <row r="330" spans="2:13" ht="16.5" hidden="1" x14ac:dyDescent="0.25">
      <c r="B330" t="str">
        <f>IF('START - AWARD DETAILS'!F35="","",'START - AWARD DETAILS'!F35)</f>
        <v/>
      </c>
      <c r="D330" t="s">
        <v>171</v>
      </c>
      <c r="E330" s="331" t="s">
        <v>172</v>
      </c>
      <c r="F330" s="94" t="str">
        <f>IF('START - AWARD DETAILS'!D35=0,"",'START - AWARD DETAILS'!D35)</f>
        <v/>
      </c>
      <c r="G330" s="81"/>
      <c r="I330" s="342"/>
      <c r="J330" s="198"/>
      <c r="L330" s="334"/>
      <c r="M330" s="335"/>
    </row>
    <row r="331" spans="2:13" ht="16.5" hidden="1" x14ac:dyDescent="0.25">
      <c r="B331" t="str">
        <f>IF('START - AWARD DETAILS'!F36="","",'START - AWARD DETAILS'!F36)</f>
        <v/>
      </c>
      <c r="D331" t="s">
        <v>173</v>
      </c>
      <c r="E331" s="331" t="s">
        <v>174</v>
      </c>
      <c r="F331" s="94" t="str">
        <f>IF('START - AWARD DETAILS'!D36=0,"",'START - AWARD DETAILS'!D36)</f>
        <v/>
      </c>
      <c r="G331" s="81"/>
      <c r="I331" s="336"/>
      <c r="L331" s="334"/>
      <c r="M331" s="335"/>
    </row>
    <row r="332" spans="2:13" ht="16.5" hidden="1" x14ac:dyDescent="0.25">
      <c r="B332" t="str">
        <f>IF('START - AWARD DETAILS'!F37="","",'START - AWARD DETAILS'!F37)</f>
        <v/>
      </c>
      <c r="D332" t="s">
        <v>175</v>
      </c>
      <c r="E332" s="331" t="s">
        <v>176</v>
      </c>
      <c r="F332" s="94" t="str">
        <f>IF('START - AWARD DETAILS'!D37=0,"",'START - AWARD DETAILS'!D37)</f>
        <v/>
      </c>
      <c r="G332" s="81"/>
      <c r="I332" s="342"/>
      <c r="J332" s="337"/>
      <c r="L332" s="334"/>
      <c r="M332" s="335"/>
    </row>
    <row r="333" spans="2:13" ht="17.25" hidden="1" thickBot="1" x14ac:dyDescent="0.3">
      <c r="B333" t="str">
        <f>IF('START - AWARD DETAILS'!F38="","",'START - AWARD DETAILS'!F38)</f>
        <v/>
      </c>
      <c r="D333" t="s">
        <v>177</v>
      </c>
      <c r="E333" s="331" t="s">
        <v>178</v>
      </c>
      <c r="F333" s="94" t="str">
        <f>IF('START - AWARD DETAILS'!D38=0,"",'START - AWARD DETAILS'!D38)</f>
        <v/>
      </c>
      <c r="G333" s="81"/>
      <c r="I333" s="343"/>
      <c r="J333" s="198"/>
      <c r="L333" s="334"/>
      <c r="M333" s="335"/>
    </row>
    <row r="334" spans="2:13" ht="16.5" hidden="1" x14ac:dyDescent="0.25">
      <c r="B334" t="str">
        <f>IF('START - AWARD DETAILS'!F39="","",'START - AWARD DETAILS'!F39)</f>
        <v/>
      </c>
      <c r="D334" t="s">
        <v>179</v>
      </c>
      <c r="E334" s="331" t="s">
        <v>180</v>
      </c>
      <c r="F334" s="94" t="str">
        <f>IF('START - AWARD DETAILS'!D39=0,"",'START - AWARD DETAILS'!D39)</f>
        <v/>
      </c>
      <c r="G334" s="81"/>
      <c r="I334" s="197"/>
      <c r="L334" s="334"/>
      <c r="M334" s="335"/>
    </row>
    <row r="335" spans="2:13" ht="17.25" hidden="1" thickBot="1" x14ac:dyDescent="0.3">
      <c r="B335" t="str">
        <f>IF('START - AWARD DETAILS'!F40="","",'START - AWARD DETAILS'!F40)</f>
        <v/>
      </c>
      <c r="D335" t="s">
        <v>181</v>
      </c>
      <c r="E335" s="331" t="s">
        <v>182</v>
      </c>
      <c r="F335" s="95" t="str">
        <f>IF('START - AWARD DETAILS'!D40=0,"",'START - AWARD DETAILS'!D40)</f>
        <v/>
      </c>
      <c r="G335" s="81"/>
      <c r="I335" s="197"/>
      <c r="J335" s="337"/>
    </row>
    <row r="336" spans="2:13" ht="16.5" hidden="1" x14ac:dyDescent="0.25">
      <c r="D336" t="s">
        <v>183</v>
      </c>
      <c r="E336" s="331" t="s">
        <v>184</v>
      </c>
      <c r="F336" s="81" t="str">
        <f>IF('START - AWARD DETAILS'!D41=0,"",'START - AWARD DETAILS'!D41)</f>
        <v/>
      </c>
      <c r="G336" s="81"/>
      <c r="I336" s="197"/>
    </row>
    <row r="337" spans="4:10" ht="16.5" hidden="1" x14ac:dyDescent="0.25">
      <c r="D337" t="s">
        <v>185</v>
      </c>
      <c r="E337" s="331" t="s">
        <v>186</v>
      </c>
      <c r="F337" s="81" t="str">
        <f>IF('START - AWARD DETAILS'!D42=0,"",'START - AWARD DETAILS'!D42)</f>
        <v/>
      </c>
      <c r="G337" s="81"/>
      <c r="I337" s="197"/>
    </row>
    <row r="338" spans="4:10" ht="33" hidden="1" x14ac:dyDescent="0.25">
      <c r="D338" t="s">
        <v>187</v>
      </c>
      <c r="E338" s="331" t="s">
        <v>188</v>
      </c>
      <c r="F338" s="81" t="str">
        <f>IF('START - AWARD DETAILS'!D43=0,"",'START - AWARD DETAILS'!D43)</f>
        <v/>
      </c>
      <c r="G338" s="81"/>
      <c r="I338" s="197"/>
    </row>
    <row r="339" spans="4:10" ht="16.5" hidden="1" x14ac:dyDescent="0.25">
      <c r="D339" t="s">
        <v>189</v>
      </c>
      <c r="E339" s="331" t="s">
        <v>190</v>
      </c>
      <c r="F339" s="81"/>
      <c r="G339" s="81"/>
    </row>
    <row r="340" spans="4:10" ht="17.25" hidden="1" thickBot="1" x14ac:dyDescent="0.3">
      <c r="D340" t="s">
        <v>191</v>
      </c>
      <c r="E340" s="331" t="s">
        <v>192</v>
      </c>
      <c r="F340" s="81"/>
      <c r="G340" s="81"/>
    </row>
    <row r="341" spans="4:10" ht="18" hidden="1" thickBot="1" x14ac:dyDescent="0.3">
      <c r="D341" t="s">
        <v>193</v>
      </c>
      <c r="E341" s="331" t="s">
        <v>194</v>
      </c>
      <c r="F341" s="81"/>
      <c r="G341" s="81"/>
      <c r="H341" s="96"/>
      <c r="I341" s="96"/>
      <c r="J341" s="96"/>
    </row>
    <row r="342" spans="4:10" ht="16.5" hidden="1" x14ac:dyDescent="0.25">
      <c r="D342" t="s">
        <v>195</v>
      </c>
      <c r="E342" s="331" t="s">
        <v>196</v>
      </c>
      <c r="F342" s="81"/>
      <c r="G342" s="81"/>
    </row>
    <row r="343" spans="4:10" ht="16.5" hidden="1" x14ac:dyDescent="0.25">
      <c r="D343" t="s">
        <v>197</v>
      </c>
      <c r="E343" s="331" t="s">
        <v>198</v>
      </c>
      <c r="F343" s="81"/>
      <c r="G343" s="81"/>
    </row>
    <row r="344" spans="4:10" ht="16.5" hidden="1" x14ac:dyDescent="0.25">
      <c r="E344" s="331" t="s">
        <v>199</v>
      </c>
      <c r="F344" s="81"/>
      <c r="G344" s="81"/>
    </row>
    <row r="345" spans="4:10" ht="16.5" hidden="1" x14ac:dyDescent="0.25">
      <c r="E345" s="331" t="s">
        <v>200</v>
      </c>
      <c r="F345" s="81"/>
      <c r="G345" s="81"/>
    </row>
    <row r="346" spans="4:10" ht="16.5" hidden="1" x14ac:dyDescent="0.25">
      <c r="E346" s="331" t="s">
        <v>201</v>
      </c>
      <c r="F346" s="81"/>
      <c r="G346" s="81"/>
    </row>
    <row r="347" spans="4:10" ht="16.5" hidden="1" x14ac:dyDescent="0.25">
      <c r="E347" s="331" t="s">
        <v>202</v>
      </c>
      <c r="F347" s="81"/>
      <c r="G347" s="81"/>
    </row>
    <row r="348" spans="4:10" ht="16.5" hidden="1" x14ac:dyDescent="0.25">
      <c r="E348" s="331" t="s">
        <v>203</v>
      </c>
      <c r="F348" s="81"/>
      <c r="G348" s="81"/>
    </row>
    <row r="349" spans="4:10" ht="66" hidden="1" x14ac:dyDescent="0.25">
      <c r="E349" s="331" t="s">
        <v>204</v>
      </c>
      <c r="F349" s="81"/>
      <c r="G349" s="81"/>
    </row>
    <row r="350" spans="4:10" ht="16.5" hidden="1" x14ac:dyDescent="0.25">
      <c r="E350" s="331" t="s">
        <v>205</v>
      </c>
      <c r="F350" s="81"/>
      <c r="G350" s="81"/>
    </row>
    <row r="351" spans="4:10" ht="16.5" hidden="1" x14ac:dyDescent="0.25">
      <c r="E351" s="331" t="s">
        <v>206</v>
      </c>
      <c r="F351" s="81"/>
      <c r="G351" s="81"/>
    </row>
    <row r="352" spans="4:10" ht="16.5" hidden="1" x14ac:dyDescent="0.25">
      <c r="E352" s="331" t="s">
        <v>207</v>
      </c>
      <c r="F352" s="81"/>
      <c r="G352" s="81"/>
    </row>
    <row r="353" spans="5:7" ht="16.5" hidden="1" x14ac:dyDescent="0.25">
      <c r="E353" s="331" t="s">
        <v>208</v>
      </c>
      <c r="F353" s="81"/>
      <c r="G353" s="81"/>
    </row>
    <row r="354" spans="5:7" ht="16.5" hidden="1" x14ac:dyDescent="0.25">
      <c r="E354" s="331" t="s">
        <v>209</v>
      </c>
    </row>
    <row r="355" spans="5:7" ht="49.5" hidden="1" x14ac:dyDescent="0.25">
      <c r="E355" s="76" t="s">
        <v>210</v>
      </c>
    </row>
    <row r="356" spans="5:7" ht="33" hidden="1" x14ac:dyDescent="0.25">
      <c r="E356" s="76" t="s">
        <v>211</v>
      </c>
    </row>
    <row r="357" spans="5:7" ht="16.5" hidden="1" x14ac:dyDescent="0.25">
      <c r="E357" s="331" t="s">
        <v>212</v>
      </c>
    </row>
    <row r="358" spans="5:7" ht="16.5" hidden="1" x14ac:dyDescent="0.25">
      <c r="E358" s="331" t="s">
        <v>213</v>
      </c>
    </row>
    <row r="359" spans="5:7" ht="16.5" hidden="1" x14ac:dyDescent="0.25">
      <c r="E359" s="331" t="s">
        <v>214</v>
      </c>
    </row>
    <row r="360" spans="5:7" ht="16.5" hidden="1" x14ac:dyDescent="0.25">
      <c r="E360" s="331" t="s">
        <v>215</v>
      </c>
    </row>
    <row r="361" spans="5:7" ht="16.5" hidden="1" x14ac:dyDescent="0.25">
      <c r="E361" s="331" t="s">
        <v>216</v>
      </c>
    </row>
    <row r="362" spans="5:7" ht="33" hidden="1" x14ac:dyDescent="0.25">
      <c r="E362" s="331" t="s">
        <v>217</v>
      </c>
    </row>
    <row r="363" spans="5:7" ht="16.5" hidden="1" x14ac:dyDescent="0.25">
      <c r="E363" s="331" t="s">
        <v>218</v>
      </c>
    </row>
    <row r="364" spans="5:7" ht="16.5" hidden="1" x14ac:dyDescent="0.25">
      <c r="E364" s="331" t="s">
        <v>219</v>
      </c>
    </row>
    <row r="365" spans="5:7" ht="16.5" hidden="1" x14ac:dyDescent="0.25">
      <c r="E365" s="331" t="s">
        <v>220</v>
      </c>
    </row>
    <row r="366" spans="5:7" ht="33" hidden="1" x14ac:dyDescent="0.25">
      <c r="E366" s="331" t="s">
        <v>221</v>
      </c>
    </row>
    <row r="367" spans="5:7" ht="16.5" hidden="1" x14ac:dyDescent="0.25">
      <c r="E367" s="331" t="s">
        <v>222</v>
      </c>
    </row>
    <row r="368" spans="5:7" ht="16.5" hidden="1" x14ac:dyDescent="0.25">
      <c r="E368" s="331" t="s">
        <v>223</v>
      </c>
    </row>
    <row r="369" spans="5:5" ht="16.5" hidden="1" x14ac:dyDescent="0.25">
      <c r="E369" s="331" t="s">
        <v>224</v>
      </c>
    </row>
    <row r="370" spans="5:5" ht="33" hidden="1" x14ac:dyDescent="0.25">
      <c r="E370" s="331" t="s">
        <v>225</v>
      </c>
    </row>
    <row r="371" spans="5:5" ht="16.5" hidden="1" x14ac:dyDescent="0.25">
      <c r="E371" s="331" t="s">
        <v>226</v>
      </c>
    </row>
    <row r="372" spans="5:5" ht="16.5" hidden="1" x14ac:dyDescent="0.25">
      <c r="E372" s="331" t="s">
        <v>227</v>
      </c>
    </row>
    <row r="373" spans="5:5" ht="16.5" hidden="1" x14ac:dyDescent="0.25">
      <c r="E373" s="331" t="s">
        <v>228</v>
      </c>
    </row>
    <row r="374" spans="5:5" ht="16.5" hidden="1" x14ac:dyDescent="0.25">
      <c r="E374" s="331" t="s">
        <v>229</v>
      </c>
    </row>
    <row r="375" spans="5:5" ht="16.5" hidden="1" x14ac:dyDescent="0.25">
      <c r="E375" s="331" t="s">
        <v>230</v>
      </c>
    </row>
    <row r="376" spans="5:5" ht="16.5" hidden="1" x14ac:dyDescent="0.25">
      <c r="E376" s="331" t="s">
        <v>231</v>
      </c>
    </row>
    <row r="377" spans="5:5" ht="16.5" hidden="1" x14ac:dyDescent="0.25">
      <c r="E377" s="331" t="s">
        <v>232</v>
      </c>
    </row>
    <row r="378" spans="5:5" ht="16.5" hidden="1" x14ac:dyDescent="0.25">
      <c r="E378" s="331" t="s">
        <v>233</v>
      </c>
    </row>
    <row r="379" spans="5:5" ht="16.5" hidden="1" x14ac:dyDescent="0.25">
      <c r="E379" s="331" t="s">
        <v>234</v>
      </c>
    </row>
    <row r="380" spans="5:5" ht="16.5" hidden="1" x14ac:dyDescent="0.25">
      <c r="E380" s="331" t="s">
        <v>235</v>
      </c>
    </row>
    <row r="381" spans="5:5" ht="16.5" hidden="1" x14ac:dyDescent="0.25">
      <c r="E381" s="331" t="s">
        <v>236</v>
      </c>
    </row>
    <row r="382" spans="5:5" ht="16.5" hidden="1" x14ac:dyDescent="0.25">
      <c r="E382" s="331" t="s">
        <v>237</v>
      </c>
    </row>
    <row r="383" spans="5:5" ht="16.5" hidden="1" x14ac:dyDescent="0.25">
      <c r="E383" s="331" t="s">
        <v>238</v>
      </c>
    </row>
    <row r="384" spans="5:5" ht="16.5" hidden="1" x14ac:dyDescent="0.25">
      <c r="E384" s="331" t="s">
        <v>239</v>
      </c>
    </row>
    <row r="385" spans="5:5" ht="16.5" hidden="1" x14ac:dyDescent="0.25">
      <c r="E385" s="331" t="s">
        <v>240</v>
      </c>
    </row>
    <row r="386" spans="5:5" ht="33" hidden="1" x14ac:dyDescent="0.25">
      <c r="E386" s="331" t="s">
        <v>241</v>
      </c>
    </row>
    <row r="387" spans="5:5" ht="16.5" hidden="1" x14ac:dyDescent="0.25">
      <c r="E387" s="331" t="s">
        <v>242</v>
      </c>
    </row>
    <row r="388" spans="5:5" ht="16.5" hidden="1" x14ac:dyDescent="0.25">
      <c r="E388" s="331" t="s">
        <v>243</v>
      </c>
    </row>
    <row r="389" spans="5:5" ht="16.5" hidden="1" x14ac:dyDescent="0.25">
      <c r="E389" s="331" t="s">
        <v>244</v>
      </c>
    </row>
    <row r="390" spans="5:5" ht="16.5" hidden="1" x14ac:dyDescent="0.25">
      <c r="E390" s="331" t="s">
        <v>245</v>
      </c>
    </row>
    <row r="391" spans="5:5" ht="16.5" hidden="1" x14ac:dyDescent="0.25">
      <c r="E391" s="331" t="s">
        <v>246</v>
      </c>
    </row>
    <row r="392" spans="5:5" ht="16.5" hidden="1" x14ac:dyDescent="0.25">
      <c r="E392" s="331" t="s">
        <v>247</v>
      </c>
    </row>
    <row r="393" spans="5:5" ht="16.5" hidden="1" x14ac:dyDescent="0.25">
      <c r="E393" s="331" t="s">
        <v>248</v>
      </c>
    </row>
    <row r="394" spans="5:5" ht="16.5" hidden="1" x14ac:dyDescent="0.25">
      <c r="E394" s="331" t="s">
        <v>249</v>
      </c>
    </row>
    <row r="395" spans="5:5" ht="16.5" hidden="1" x14ac:dyDescent="0.25">
      <c r="E395" s="331" t="s">
        <v>250</v>
      </c>
    </row>
    <row r="396" spans="5:5" ht="16.5" hidden="1" x14ac:dyDescent="0.25">
      <c r="E396" s="331" t="s">
        <v>251</v>
      </c>
    </row>
    <row r="397" spans="5:5" ht="16.5" hidden="1" x14ac:dyDescent="0.25">
      <c r="E397" s="331" t="s">
        <v>252</v>
      </c>
    </row>
    <row r="398" spans="5:5" ht="16.5" hidden="1" x14ac:dyDescent="0.25">
      <c r="E398" s="331" t="s">
        <v>253</v>
      </c>
    </row>
    <row r="399" spans="5:5" ht="16.5" hidden="1" x14ac:dyDescent="0.25">
      <c r="E399" s="331" t="s">
        <v>254</v>
      </c>
    </row>
    <row r="400" spans="5:5" ht="16.5" hidden="1" x14ac:dyDescent="0.25">
      <c r="E400" s="331" t="s">
        <v>255</v>
      </c>
    </row>
    <row r="401" spans="5:5" ht="16.5" hidden="1" x14ac:dyDescent="0.25">
      <c r="E401" s="331" t="s">
        <v>256</v>
      </c>
    </row>
    <row r="402" spans="5:5" ht="16.5" hidden="1" x14ac:dyDescent="0.25">
      <c r="E402" s="331" t="s">
        <v>257</v>
      </c>
    </row>
    <row r="403" spans="5:5" ht="16.5" hidden="1" x14ac:dyDescent="0.25">
      <c r="E403" s="331" t="s">
        <v>258</v>
      </c>
    </row>
    <row r="404" spans="5:5" ht="16.5" hidden="1" x14ac:dyDescent="0.25">
      <c r="E404" s="331" t="s">
        <v>259</v>
      </c>
    </row>
    <row r="405" spans="5:5" ht="16.5" hidden="1" x14ac:dyDescent="0.25">
      <c r="E405" s="331" t="s">
        <v>260</v>
      </c>
    </row>
    <row r="406" spans="5:5" ht="16.5" hidden="1" x14ac:dyDescent="0.25">
      <c r="E406" s="331" t="s">
        <v>261</v>
      </c>
    </row>
    <row r="407" spans="5:5" ht="16.5" hidden="1" x14ac:dyDescent="0.25">
      <c r="E407" s="331" t="s">
        <v>262</v>
      </c>
    </row>
    <row r="408" spans="5:5" ht="16.5" hidden="1" x14ac:dyDescent="0.25">
      <c r="E408" s="331" t="s">
        <v>263</v>
      </c>
    </row>
    <row r="409" spans="5:5" ht="16.5" hidden="1" x14ac:dyDescent="0.25">
      <c r="E409" s="331" t="s">
        <v>264</v>
      </c>
    </row>
    <row r="410" spans="5:5" ht="16.5" hidden="1" x14ac:dyDescent="0.25">
      <c r="E410" s="331" t="s">
        <v>265</v>
      </c>
    </row>
    <row r="411" spans="5:5" ht="16.5" hidden="1" x14ac:dyDescent="0.25">
      <c r="E411" s="331" t="s">
        <v>266</v>
      </c>
    </row>
    <row r="412" spans="5:5" ht="16.5" hidden="1" x14ac:dyDescent="0.25">
      <c r="E412" s="331" t="s">
        <v>267</v>
      </c>
    </row>
    <row r="413" spans="5:5" ht="16.5" hidden="1" x14ac:dyDescent="0.25">
      <c r="E413" s="331" t="s">
        <v>268</v>
      </c>
    </row>
    <row r="414" spans="5:5" ht="33" hidden="1" x14ac:dyDescent="0.25">
      <c r="E414" s="331" t="s">
        <v>269</v>
      </c>
    </row>
    <row r="415" spans="5:5" ht="16.5" hidden="1" x14ac:dyDescent="0.25">
      <c r="E415" s="331" t="s">
        <v>270</v>
      </c>
    </row>
    <row r="416" spans="5:5" ht="16.5" hidden="1" x14ac:dyDescent="0.25">
      <c r="E416" s="331" t="s">
        <v>271</v>
      </c>
    </row>
    <row r="417" spans="5:5" ht="33" hidden="1" x14ac:dyDescent="0.25">
      <c r="E417" s="331" t="s">
        <v>272</v>
      </c>
    </row>
    <row r="418" spans="5:5" ht="16.5" hidden="1" x14ac:dyDescent="0.25">
      <c r="E418" s="331" t="s">
        <v>273</v>
      </c>
    </row>
    <row r="419" spans="5:5" ht="16.5" hidden="1" x14ac:dyDescent="0.25">
      <c r="E419" s="331" t="s">
        <v>274</v>
      </c>
    </row>
    <row r="420" spans="5:5" ht="16.5" hidden="1" x14ac:dyDescent="0.25">
      <c r="E420" s="331" t="s">
        <v>275</v>
      </c>
    </row>
    <row r="421" spans="5:5" ht="16.5" hidden="1" x14ac:dyDescent="0.25">
      <c r="E421" s="331" t="s">
        <v>276</v>
      </c>
    </row>
    <row r="422" spans="5:5" ht="16.5" hidden="1" x14ac:dyDescent="0.25">
      <c r="E422" s="331" t="s">
        <v>277</v>
      </c>
    </row>
    <row r="423" spans="5:5" ht="16.5" hidden="1" x14ac:dyDescent="0.25">
      <c r="E423" s="331" t="s">
        <v>278</v>
      </c>
    </row>
    <row r="424" spans="5:5" ht="33" hidden="1" x14ac:dyDescent="0.25">
      <c r="E424" s="331" t="s">
        <v>279</v>
      </c>
    </row>
    <row r="425" spans="5:5" ht="16.5" hidden="1" x14ac:dyDescent="0.25">
      <c r="E425" s="331" t="s">
        <v>280</v>
      </c>
    </row>
    <row r="426" spans="5:5" ht="16.5" hidden="1" x14ac:dyDescent="0.25">
      <c r="E426" s="331" t="s">
        <v>281</v>
      </c>
    </row>
    <row r="427" spans="5:5" ht="16.5" hidden="1" x14ac:dyDescent="0.25">
      <c r="E427" s="331" t="s">
        <v>282</v>
      </c>
    </row>
    <row r="428" spans="5:5" ht="16.5" hidden="1" x14ac:dyDescent="0.25">
      <c r="E428" s="331" t="s">
        <v>283</v>
      </c>
    </row>
    <row r="429" spans="5:5" ht="16.5" hidden="1" x14ac:dyDescent="0.25">
      <c r="E429" s="331" t="s">
        <v>284</v>
      </c>
    </row>
    <row r="430" spans="5:5" ht="16.5" hidden="1" x14ac:dyDescent="0.25">
      <c r="E430" s="331" t="s">
        <v>285</v>
      </c>
    </row>
    <row r="431" spans="5:5" ht="16.5" hidden="1" x14ac:dyDescent="0.25">
      <c r="E431" s="331" t="s">
        <v>286</v>
      </c>
    </row>
    <row r="432" spans="5:5" ht="16.5" hidden="1" x14ac:dyDescent="0.25">
      <c r="E432" s="331" t="s">
        <v>287</v>
      </c>
    </row>
    <row r="433" spans="5:5" ht="16.5" hidden="1" x14ac:dyDescent="0.25">
      <c r="E433" s="331" t="s">
        <v>288</v>
      </c>
    </row>
    <row r="434" spans="5:5" ht="16.5" hidden="1" x14ac:dyDescent="0.25">
      <c r="E434" s="331" t="s">
        <v>289</v>
      </c>
    </row>
    <row r="435" spans="5:5" ht="33" hidden="1" x14ac:dyDescent="0.25">
      <c r="E435" s="331" t="s">
        <v>290</v>
      </c>
    </row>
    <row r="436" spans="5:5" ht="16.5" hidden="1" x14ac:dyDescent="0.25">
      <c r="E436" s="331" t="s">
        <v>291</v>
      </c>
    </row>
    <row r="437" spans="5:5" ht="16.5" hidden="1" x14ac:dyDescent="0.25">
      <c r="E437" s="331" t="s">
        <v>292</v>
      </c>
    </row>
    <row r="438" spans="5:5" ht="16.5" hidden="1" x14ac:dyDescent="0.25">
      <c r="E438" s="331" t="s">
        <v>293</v>
      </c>
    </row>
    <row r="439" spans="5:5" ht="16.5" hidden="1" x14ac:dyDescent="0.25">
      <c r="E439" s="331" t="s">
        <v>294</v>
      </c>
    </row>
    <row r="440" spans="5:5" ht="33" hidden="1" x14ac:dyDescent="0.25">
      <c r="E440" s="331" t="s">
        <v>295</v>
      </c>
    </row>
    <row r="441" spans="5:5" ht="16.5" hidden="1" x14ac:dyDescent="0.25">
      <c r="E441" s="331" t="s">
        <v>296</v>
      </c>
    </row>
    <row r="442" spans="5:5" ht="16.5" hidden="1" x14ac:dyDescent="0.25">
      <c r="E442" s="331" t="s">
        <v>297</v>
      </c>
    </row>
    <row r="443" spans="5:5" ht="16.5" hidden="1" x14ac:dyDescent="0.25">
      <c r="E443" s="331" t="s">
        <v>298</v>
      </c>
    </row>
    <row r="444" spans="5:5" ht="16.5" hidden="1" x14ac:dyDescent="0.25">
      <c r="E444" s="331" t="s">
        <v>299</v>
      </c>
    </row>
    <row r="445" spans="5:5" ht="16.5" hidden="1" x14ac:dyDescent="0.25">
      <c r="E445" s="331" t="s">
        <v>300</v>
      </c>
    </row>
    <row r="446" spans="5:5" ht="16.5" hidden="1" x14ac:dyDescent="0.25">
      <c r="E446" s="331" t="s">
        <v>301</v>
      </c>
    </row>
    <row r="447" spans="5:5" ht="16.5" hidden="1" x14ac:dyDescent="0.25">
      <c r="E447" s="331" t="s">
        <v>302</v>
      </c>
    </row>
    <row r="448" spans="5:5" ht="16.5" hidden="1" x14ac:dyDescent="0.25">
      <c r="E448" s="331" t="s">
        <v>303</v>
      </c>
    </row>
    <row r="449" spans="5:5" ht="16.5" hidden="1" x14ac:dyDescent="0.25">
      <c r="E449" s="331" t="s">
        <v>304</v>
      </c>
    </row>
    <row r="450" spans="5:5" ht="16.5" hidden="1" x14ac:dyDescent="0.25">
      <c r="E450" s="331" t="s">
        <v>305</v>
      </c>
    </row>
    <row r="451" spans="5:5" ht="33" hidden="1" x14ac:dyDescent="0.25">
      <c r="E451" s="331" t="s">
        <v>306</v>
      </c>
    </row>
    <row r="452" spans="5:5" ht="16.5" hidden="1" x14ac:dyDescent="0.25">
      <c r="E452" s="331" t="s">
        <v>307</v>
      </c>
    </row>
    <row r="453" spans="5:5" ht="16.5" hidden="1" x14ac:dyDescent="0.25">
      <c r="E453" s="331" t="s">
        <v>308</v>
      </c>
    </row>
    <row r="454" spans="5:5" ht="16.5" hidden="1" x14ac:dyDescent="0.25">
      <c r="E454" s="331" t="s">
        <v>309</v>
      </c>
    </row>
    <row r="455" spans="5:5" ht="16.5" hidden="1" x14ac:dyDescent="0.25">
      <c r="E455" s="331" t="s">
        <v>310</v>
      </c>
    </row>
    <row r="456" spans="5:5" ht="16.5" hidden="1" x14ac:dyDescent="0.25">
      <c r="E456" s="331" t="s">
        <v>311</v>
      </c>
    </row>
    <row r="457" spans="5:5" ht="16.5" hidden="1" x14ac:dyDescent="0.25">
      <c r="E457" s="331" t="s">
        <v>312</v>
      </c>
    </row>
    <row r="458" spans="5:5" ht="16.5" hidden="1" x14ac:dyDescent="0.25">
      <c r="E458" s="331" t="s">
        <v>313</v>
      </c>
    </row>
    <row r="459" spans="5:5" ht="16.5" hidden="1" x14ac:dyDescent="0.25">
      <c r="E459" s="331" t="s">
        <v>314</v>
      </c>
    </row>
    <row r="460" spans="5:5" ht="16.5" hidden="1" x14ac:dyDescent="0.25">
      <c r="E460" s="331" t="s">
        <v>315</v>
      </c>
    </row>
    <row r="461" spans="5:5" ht="33" hidden="1" x14ac:dyDescent="0.25">
      <c r="E461" s="331" t="s">
        <v>316</v>
      </c>
    </row>
    <row r="462" spans="5:5" ht="16.5" hidden="1" x14ac:dyDescent="0.25">
      <c r="E462" s="331" t="s">
        <v>317</v>
      </c>
    </row>
    <row r="463" spans="5:5" ht="66" hidden="1" x14ac:dyDescent="0.25">
      <c r="E463" s="331" t="s">
        <v>318</v>
      </c>
    </row>
    <row r="464" spans="5:5" ht="16.5" hidden="1" x14ac:dyDescent="0.25">
      <c r="E464" s="331" t="s">
        <v>319</v>
      </c>
    </row>
    <row r="465" spans="5:5" ht="16.5" hidden="1" x14ac:dyDescent="0.25">
      <c r="E465" s="331" t="s">
        <v>320</v>
      </c>
    </row>
    <row r="466" spans="5:5" ht="33" hidden="1" x14ac:dyDescent="0.25">
      <c r="E466" s="331" t="s">
        <v>321</v>
      </c>
    </row>
    <row r="467" spans="5:5" ht="16.5" hidden="1" x14ac:dyDescent="0.25">
      <c r="E467" s="331" t="s">
        <v>322</v>
      </c>
    </row>
    <row r="468" spans="5:5" ht="16.5" hidden="1" x14ac:dyDescent="0.25">
      <c r="E468" s="331" t="s">
        <v>323</v>
      </c>
    </row>
    <row r="469" spans="5:5" ht="16.5" hidden="1" x14ac:dyDescent="0.25">
      <c r="E469" s="331" t="s">
        <v>324</v>
      </c>
    </row>
    <row r="470" spans="5:5" ht="16.5" hidden="1" x14ac:dyDescent="0.25">
      <c r="E470" s="331" t="s">
        <v>325</v>
      </c>
    </row>
    <row r="471" spans="5:5" ht="16.5" hidden="1" x14ac:dyDescent="0.25">
      <c r="E471" s="331" t="s">
        <v>326</v>
      </c>
    </row>
    <row r="472" spans="5:5" ht="16.5" hidden="1" x14ac:dyDescent="0.25">
      <c r="E472" s="331" t="s">
        <v>327</v>
      </c>
    </row>
    <row r="473" spans="5:5" ht="16.5" hidden="1" x14ac:dyDescent="0.25">
      <c r="E473" s="331" t="s">
        <v>328</v>
      </c>
    </row>
    <row r="474" spans="5:5" ht="16.5" hidden="1" x14ac:dyDescent="0.25">
      <c r="E474" s="331" t="s">
        <v>329</v>
      </c>
    </row>
    <row r="475" spans="5:5" ht="33" hidden="1" x14ac:dyDescent="0.25">
      <c r="E475" s="331" t="s">
        <v>330</v>
      </c>
    </row>
    <row r="476" spans="5:5" ht="16.5" hidden="1" x14ac:dyDescent="0.25">
      <c r="E476" s="331" t="s">
        <v>331</v>
      </c>
    </row>
    <row r="477" spans="5:5" ht="16.5" hidden="1" x14ac:dyDescent="0.25">
      <c r="E477" s="331" t="s">
        <v>332</v>
      </c>
    </row>
    <row r="478" spans="5:5" ht="16.5" hidden="1" x14ac:dyDescent="0.25">
      <c r="E478" s="331" t="s">
        <v>333</v>
      </c>
    </row>
    <row r="479" spans="5:5" ht="16.5" hidden="1" x14ac:dyDescent="0.25">
      <c r="E479" s="331" t="s">
        <v>334</v>
      </c>
    </row>
    <row r="480" spans="5:5" ht="16.5" hidden="1" x14ac:dyDescent="0.25">
      <c r="E480" s="331" t="s">
        <v>335</v>
      </c>
    </row>
    <row r="481" spans="5:5" ht="16.5" hidden="1" x14ac:dyDescent="0.25">
      <c r="E481" s="331" t="s">
        <v>336</v>
      </c>
    </row>
    <row r="482" spans="5:5" ht="16.5" hidden="1" x14ac:dyDescent="0.25">
      <c r="E482" s="331" t="s">
        <v>337</v>
      </c>
    </row>
    <row r="483" spans="5:5" ht="16.5" hidden="1" x14ac:dyDescent="0.25">
      <c r="E483" s="331" t="s">
        <v>338</v>
      </c>
    </row>
    <row r="484" spans="5:5" ht="16.5" hidden="1" x14ac:dyDescent="0.25">
      <c r="E484" s="331" t="s">
        <v>339</v>
      </c>
    </row>
    <row r="485" spans="5:5" ht="16.5" hidden="1" x14ac:dyDescent="0.25">
      <c r="E485" s="331" t="s">
        <v>340</v>
      </c>
    </row>
    <row r="486" spans="5:5" ht="16.5" hidden="1" x14ac:dyDescent="0.25">
      <c r="E486" s="331" t="s">
        <v>341</v>
      </c>
    </row>
    <row r="487" spans="5:5" ht="16.5" hidden="1" x14ac:dyDescent="0.25">
      <c r="E487" s="331" t="s">
        <v>342</v>
      </c>
    </row>
    <row r="488" spans="5:5" ht="16.5" hidden="1" x14ac:dyDescent="0.25">
      <c r="E488" s="331" t="s">
        <v>343</v>
      </c>
    </row>
    <row r="489" spans="5:5" ht="16.5" hidden="1" x14ac:dyDescent="0.25">
      <c r="E489" s="331" t="s">
        <v>344</v>
      </c>
    </row>
    <row r="490" spans="5:5" ht="16.5" hidden="1" x14ac:dyDescent="0.25">
      <c r="E490" s="331" t="s">
        <v>345</v>
      </c>
    </row>
    <row r="491" spans="5:5" ht="16.5" hidden="1" x14ac:dyDescent="0.25">
      <c r="E491" s="331" t="s">
        <v>346</v>
      </c>
    </row>
    <row r="492" spans="5:5" ht="16.5" hidden="1" x14ac:dyDescent="0.25">
      <c r="E492" s="331" t="s">
        <v>347</v>
      </c>
    </row>
    <row r="493" spans="5:5" ht="16.5" hidden="1" x14ac:dyDescent="0.25">
      <c r="E493" s="331" t="s">
        <v>348</v>
      </c>
    </row>
    <row r="494" spans="5:5" ht="16.5" hidden="1" x14ac:dyDescent="0.25">
      <c r="E494" s="331" t="s">
        <v>349</v>
      </c>
    </row>
    <row r="495" spans="5:5" ht="33" hidden="1" x14ac:dyDescent="0.25">
      <c r="E495" s="331" t="s">
        <v>350</v>
      </c>
    </row>
    <row r="496" spans="5:5" ht="16.5" hidden="1" x14ac:dyDescent="0.25">
      <c r="E496" s="331" t="s">
        <v>351</v>
      </c>
    </row>
    <row r="497" spans="5:5" ht="16.5" hidden="1" x14ac:dyDescent="0.25">
      <c r="E497" s="331" t="s">
        <v>352</v>
      </c>
    </row>
    <row r="498" spans="5:5" ht="33" hidden="1" x14ac:dyDescent="0.25">
      <c r="E498" s="331" t="s">
        <v>353</v>
      </c>
    </row>
    <row r="499" spans="5:5" ht="16.5" hidden="1" x14ac:dyDescent="0.25">
      <c r="E499" s="331" t="s">
        <v>354</v>
      </c>
    </row>
    <row r="500" spans="5:5" ht="16.5" hidden="1" x14ac:dyDescent="0.25">
      <c r="E500" s="331" t="s">
        <v>355</v>
      </c>
    </row>
    <row r="501" spans="5:5" ht="16.5" hidden="1" x14ac:dyDescent="0.25">
      <c r="E501" s="331" t="s">
        <v>356</v>
      </c>
    </row>
    <row r="502" spans="5:5" ht="49.5" hidden="1" x14ac:dyDescent="0.25">
      <c r="E502" s="331" t="s">
        <v>357</v>
      </c>
    </row>
    <row r="503" spans="5:5" ht="66" hidden="1" x14ac:dyDescent="0.25">
      <c r="E503" s="331" t="s">
        <v>358</v>
      </c>
    </row>
    <row r="504" spans="5:5" ht="16.5" hidden="1" x14ac:dyDescent="0.25">
      <c r="E504" s="331" t="s">
        <v>359</v>
      </c>
    </row>
    <row r="505" spans="5:5" ht="16.5" hidden="1" x14ac:dyDescent="0.25">
      <c r="E505" s="331" t="s">
        <v>360</v>
      </c>
    </row>
    <row r="506" spans="5:5" ht="16.5" hidden="1" x14ac:dyDescent="0.25">
      <c r="E506" s="331" t="s">
        <v>361</v>
      </c>
    </row>
    <row r="507" spans="5:5" ht="33" hidden="1" x14ac:dyDescent="0.25">
      <c r="E507" s="331" t="s">
        <v>362</v>
      </c>
    </row>
    <row r="508" spans="5:5" ht="16.5" hidden="1" x14ac:dyDescent="0.25">
      <c r="E508" s="331" t="s">
        <v>363</v>
      </c>
    </row>
    <row r="509" spans="5:5" ht="16.5" hidden="1" x14ac:dyDescent="0.25">
      <c r="E509" s="331" t="s">
        <v>364</v>
      </c>
    </row>
    <row r="510" spans="5:5" ht="16.5" hidden="1" x14ac:dyDescent="0.25">
      <c r="E510" s="331" t="s">
        <v>365</v>
      </c>
    </row>
    <row r="511" spans="5:5" ht="16.5" hidden="1" x14ac:dyDescent="0.25">
      <c r="E511" s="331" t="s">
        <v>366</v>
      </c>
    </row>
    <row r="512" spans="5:5" ht="16.5" hidden="1" x14ac:dyDescent="0.25">
      <c r="E512" s="331" t="s">
        <v>367</v>
      </c>
    </row>
  </sheetData>
  <sheetProtection algorithmName="SHA-512" hashValue="r6AmGKkaMmqxecQq1XTfL+k2zuQMbN1iQ6aPR07csPHg5RzYY8B9eB55gSb2sr47qNsHm6QAavARKhM8IewI7w==" saltValue="is3Aak3CmoWnx1Hu+kv3TA==" spinCount="100000" sheet="1" selectLockedCells="1" autoFilter="0"/>
  <autoFilter ref="C11:M310" xr:uid="{00000000-0009-0000-0000-000009000000}"/>
  <mergeCells count="2">
    <mergeCell ref="C3:L3"/>
    <mergeCell ref="C9:M9"/>
  </mergeCells>
  <conditionalFormatting sqref="C163:D170 C157:E168 F167:F168 C169:F172 H167:H172 F157:H166 C173:H310 C12:H156">
    <cfRule type="expression" dxfId="24" priority="7" stopIfTrue="1">
      <formula>AND(C12="",$L12&lt;&gt;0)</formula>
    </cfRule>
  </conditionalFormatting>
  <conditionalFormatting sqref="M12:M310">
    <cfRule type="expression" dxfId="23" priority="5" stopIfTrue="1">
      <formula>M12&gt;IF($E12="HEI",INDIRECT("'AWARD DETAILS - RULES'!$G$12"),INDIRECT("'AWARD DETAILS - RULES'!$G$13"))</formula>
    </cfRule>
  </conditionalFormatting>
  <conditionalFormatting sqref="G167:G172">
    <cfRule type="expression" dxfId="22" priority="11" stopIfTrue="1">
      <formula>AND(G167="",$L166&lt;&gt;0)</formula>
    </cfRule>
  </conditionalFormatting>
  <dataValidations count="5">
    <dataValidation allowBlank="1" showInputMessage="1" sqref="H12:H310" xr:uid="{00000000-0002-0000-0900-000002000000}"/>
    <dataValidation type="decimal" operator="greaterThanOrEqual" allowBlank="1" showInputMessage="1" showErrorMessage="1" errorTitle="Direct costs - staff posts" error="Please enter a full numeric value in £'s only." sqref="K40:K46 J12:J103" xr:uid="{00000000-0002-0000-0900-000003000000}">
      <formula1>0</formula1>
    </dataValidation>
    <dataValidation type="list" allowBlank="1" showInputMessage="1" showErrorMessage="1" sqref="D12:D310" xr:uid="{00000000-0002-0000-0900-000004000000}">
      <formula1>$B$315:$B$335</formula1>
    </dataValidation>
    <dataValidation type="list" allowBlank="1" showInputMessage="1" showErrorMessage="1" sqref="F162:F310 F12:F158 F160" xr:uid="{00000000-0002-0000-0900-000000000000}">
      <formula1>$F$315:$F$335</formula1>
    </dataValidation>
    <dataValidation type="list" allowBlank="1" showInputMessage="1" showErrorMessage="1" sqref="G12:G167 G169:G310" xr:uid="{00000000-0002-0000-0900-000001000000}">
      <formula1>$G$315:$G$320</formula1>
    </dataValidation>
  </dataValidations>
  <pageMargins left="0.7" right="0.7" top="0.75" bottom="0.75" header="0.3" footer="0.3"/>
  <pageSetup paperSize="9" scale="4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L423"/>
  <sheetViews>
    <sheetView showGridLines="0" topLeftCell="D1" zoomScale="85" zoomScaleNormal="85" workbookViewId="0">
      <selection activeCell="T13" sqref="T13:V13"/>
    </sheetView>
  </sheetViews>
  <sheetFormatPr defaultColWidth="0" defaultRowHeight="15" x14ac:dyDescent="0.25"/>
  <cols>
    <col min="1" max="2" width="1.42578125" customWidth="1"/>
    <col min="3" max="4" width="40.42578125" customWidth="1"/>
    <col min="5" max="5" width="16.42578125" customWidth="1"/>
    <col min="6" max="6" width="22.42578125" bestFit="1" customWidth="1"/>
    <col min="7" max="7" width="40.42578125" customWidth="1"/>
    <col min="8" max="8" width="15.42578125" style="12" customWidth="1"/>
    <col min="9" max="9" width="15.42578125" customWidth="1"/>
    <col min="10" max="10" width="15.42578125" style="141" customWidth="1"/>
    <col min="11" max="11" width="10.42578125" style="148" customWidth="1"/>
    <col min="12" max="13" width="10.42578125" customWidth="1"/>
    <col min="14" max="14" width="11.42578125" style="141" bestFit="1" customWidth="1"/>
    <col min="15" max="15" width="10.42578125" style="141" customWidth="1"/>
    <col min="16" max="16" width="10.42578125" style="148" customWidth="1"/>
    <col min="17" max="18" width="10.42578125" customWidth="1"/>
    <col min="19" max="19" width="11.42578125" style="141" bestFit="1" customWidth="1"/>
    <col min="20" max="20" width="10.42578125" style="141" customWidth="1"/>
    <col min="21" max="21" width="10.42578125" style="148" customWidth="1"/>
    <col min="22" max="23" width="10.42578125" customWidth="1"/>
    <col min="24" max="24" width="11.42578125" style="141" bestFit="1" customWidth="1"/>
    <col min="25" max="25" width="10.42578125" style="141" customWidth="1"/>
    <col min="26" max="26" width="10.42578125" style="148" customWidth="1"/>
    <col min="27" max="28" width="10.42578125" customWidth="1"/>
    <col min="29" max="29" width="11.42578125" style="141" bestFit="1" customWidth="1"/>
    <col min="30" max="30" width="10.42578125" style="141" customWidth="1"/>
    <col min="31" max="31" width="10.42578125" style="148" customWidth="1"/>
    <col min="32" max="33" width="10.42578125" customWidth="1"/>
    <col min="34" max="34" width="11.42578125" bestFit="1" customWidth="1"/>
    <col min="35" max="35" width="11.140625" customWidth="1"/>
    <col min="36" max="36" width="11.42578125" customWidth="1"/>
    <col min="37" max="38" width="1.42578125" customWidth="1"/>
    <col min="39" max="16384" width="3.140625" hidden="1"/>
  </cols>
  <sheetData>
    <row r="1" spans="2:37" x14ac:dyDescent="0.25">
      <c r="AE1" s="151"/>
    </row>
    <row r="2" spans="2:37" ht="15.75" thickBot="1" x14ac:dyDescent="0.3">
      <c r="B2" s="4"/>
      <c r="C2" s="4"/>
      <c r="D2" s="4"/>
      <c r="E2" s="4"/>
      <c r="F2" s="4"/>
      <c r="G2" s="4"/>
      <c r="H2" s="13"/>
      <c r="I2" s="4"/>
      <c r="J2" s="142"/>
      <c r="K2" s="147"/>
      <c r="L2" s="4"/>
      <c r="M2" s="4"/>
      <c r="N2" s="142"/>
      <c r="O2" s="142"/>
      <c r="P2" s="147"/>
      <c r="Q2" s="4"/>
      <c r="R2" s="4"/>
      <c r="S2" s="142"/>
      <c r="T2" s="142"/>
      <c r="U2" s="147"/>
      <c r="V2" s="4"/>
      <c r="W2" s="4"/>
      <c r="X2" s="142"/>
      <c r="Y2" s="142"/>
      <c r="Z2" s="147"/>
      <c r="AA2" s="4"/>
      <c r="AB2" s="4"/>
      <c r="AC2" s="142"/>
      <c r="AD2" s="142"/>
      <c r="AE2" s="147"/>
      <c r="AF2" s="4"/>
      <c r="AG2" s="4"/>
      <c r="AH2" s="4"/>
      <c r="AI2" s="4"/>
      <c r="AJ2" s="4"/>
      <c r="AK2" s="183"/>
    </row>
    <row r="3" spans="2:37" ht="16.5" thickBot="1" x14ac:dyDescent="0.3">
      <c r="B3" s="4"/>
      <c r="C3" s="447" t="s">
        <v>368</v>
      </c>
      <c r="D3" s="448"/>
      <c r="E3" s="448"/>
      <c r="F3" s="448"/>
      <c r="G3" s="448"/>
      <c r="H3" s="448"/>
      <c r="I3" s="448"/>
      <c r="J3" s="448"/>
      <c r="K3" s="471"/>
      <c r="L3" s="471"/>
      <c r="M3" s="471"/>
      <c r="N3" s="471"/>
      <c r="O3" s="471"/>
      <c r="P3" s="472"/>
      <c r="Q3" s="4"/>
      <c r="R3" s="4"/>
      <c r="S3" s="142"/>
      <c r="T3" s="142"/>
      <c r="U3" s="147"/>
      <c r="V3" s="4"/>
      <c r="W3" s="4"/>
      <c r="X3" s="142"/>
      <c r="Y3" s="142"/>
      <c r="Z3" s="147"/>
      <c r="AA3" s="4"/>
      <c r="AB3" s="4"/>
      <c r="AC3" s="142"/>
      <c r="AD3" s="142"/>
      <c r="AE3" s="147"/>
      <c r="AF3" s="4"/>
      <c r="AG3" s="4"/>
      <c r="AH3" s="4"/>
      <c r="AI3" s="4"/>
      <c r="AJ3" s="4"/>
      <c r="AK3" s="183"/>
    </row>
    <row r="4" spans="2:37" ht="15.75" thickBot="1" x14ac:dyDescent="0.3">
      <c r="B4" s="4"/>
      <c r="C4" s="4"/>
      <c r="D4" s="4"/>
      <c r="E4" s="4"/>
      <c r="F4" s="4"/>
      <c r="G4" s="4"/>
      <c r="H4" s="13"/>
      <c r="I4" s="4"/>
      <c r="J4" s="142"/>
      <c r="K4" s="147"/>
      <c r="L4" s="4"/>
      <c r="M4" s="4"/>
      <c r="N4" s="142"/>
      <c r="O4" s="142"/>
      <c r="P4" s="147"/>
      <c r="Q4" s="4"/>
      <c r="R4" s="4"/>
      <c r="S4" s="142"/>
      <c r="T4" s="142"/>
      <c r="U4" s="147"/>
      <c r="V4" s="4"/>
      <c r="W4" s="4"/>
      <c r="X4" s="142"/>
      <c r="Y4" s="142"/>
      <c r="Z4" s="147"/>
      <c r="AA4" s="4"/>
      <c r="AB4" s="4"/>
      <c r="AC4" s="142"/>
      <c r="AD4" s="142"/>
      <c r="AE4" s="147"/>
      <c r="AF4" s="4"/>
      <c r="AG4" s="4"/>
      <c r="AH4" s="4"/>
      <c r="AI4" s="4"/>
      <c r="AJ4" s="4"/>
      <c r="AK4" s="183"/>
    </row>
    <row r="5" spans="2:37" ht="15.75" thickBot="1" x14ac:dyDescent="0.3">
      <c r="B5" s="4"/>
      <c r="C5" s="5" t="s">
        <v>41</v>
      </c>
      <c r="D5" s="316" t="str">
        <f>IF('START - AWARD DETAILS'!$D$13="","",'START - AWARD DETAILS'!$D$13)</f>
        <v/>
      </c>
      <c r="E5" s="11"/>
      <c r="F5" s="429"/>
      <c r="G5" s="11"/>
      <c r="H5" s="90"/>
      <c r="I5" s="11"/>
      <c r="J5" s="143"/>
      <c r="K5" s="153"/>
      <c r="L5" s="11"/>
      <c r="M5" s="11"/>
      <c r="N5" s="143"/>
      <c r="O5" s="143"/>
      <c r="P5" s="146"/>
      <c r="Q5" s="4"/>
      <c r="R5" s="4"/>
      <c r="S5" s="142"/>
      <c r="T5" s="142"/>
      <c r="U5" s="147"/>
      <c r="V5" s="4"/>
      <c r="W5" s="4"/>
      <c r="X5" s="142"/>
      <c r="Y5" s="142"/>
      <c r="Z5" s="147"/>
      <c r="AA5" s="4"/>
      <c r="AB5" s="4"/>
      <c r="AC5" s="142"/>
      <c r="AD5" s="142"/>
      <c r="AE5" s="147"/>
      <c r="AF5" s="4"/>
      <c r="AG5" s="4"/>
      <c r="AH5" s="4"/>
      <c r="AI5" s="4"/>
      <c r="AJ5" s="4"/>
      <c r="AK5" s="183"/>
    </row>
    <row r="6" spans="2:37" ht="15.75" thickBot="1" x14ac:dyDescent="0.3">
      <c r="B6" s="4"/>
      <c r="C6" s="4"/>
      <c r="D6" s="4"/>
      <c r="E6" s="4"/>
      <c r="F6" s="4"/>
      <c r="G6" s="4"/>
      <c r="H6" s="13"/>
      <c r="I6" s="4"/>
      <c r="J6" s="142"/>
      <c r="K6" s="147"/>
      <c r="L6" s="4"/>
      <c r="M6" s="4"/>
      <c r="N6" s="142"/>
      <c r="O6" s="142"/>
      <c r="P6" s="147"/>
      <c r="Q6" s="4"/>
      <c r="R6" s="4"/>
      <c r="S6" s="142"/>
      <c r="T6" s="142"/>
      <c r="U6" s="147"/>
      <c r="V6" s="4"/>
      <c r="W6" s="4"/>
      <c r="X6" s="142"/>
      <c r="Y6" s="142"/>
      <c r="Z6" s="147"/>
      <c r="AA6" s="4"/>
      <c r="AB6" s="4"/>
      <c r="AC6" s="142"/>
      <c r="AD6" s="142"/>
      <c r="AE6" s="147"/>
      <c r="AF6" s="4"/>
      <c r="AG6" s="4"/>
      <c r="AH6" s="4"/>
      <c r="AI6" s="4"/>
      <c r="AJ6" s="4"/>
      <c r="AK6" s="183"/>
    </row>
    <row r="7" spans="2:37" ht="15.75" thickBot="1" x14ac:dyDescent="0.3">
      <c r="B7" s="4"/>
      <c r="C7" s="5" t="s">
        <v>42</v>
      </c>
      <c r="D7" s="316" t="str">
        <f>IF('START - AWARD DETAILS'!$D$14="","",'START - AWARD DETAILS'!$D$14)</f>
        <v/>
      </c>
      <c r="E7" s="11"/>
      <c r="F7" s="429"/>
      <c r="G7" s="11"/>
      <c r="H7" s="90"/>
      <c r="I7" s="11"/>
      <c r="J7" s="143"/>
      <c r="K7" s="153"/>
      <c r="L7" s="11"/>
      <c r="M7" s="11"/>
      <c r="N7" s="143"/>
      <c r="O7" s="143"/>
      <c r="P7" s="146"/>
      <c r="Q7" s="4"/>
      <c r="R7" s="4"/>
      <c r="S7" s="142"/>
      <c r="T7" s="142"/>
      <c r="U7" s="147"/>
      <c r="V7" s="4"/>
      <c r="W7" s="4"/>
      <c r="X7" s="142"/>
      <c r="Y7" s="142"/>
      <c r="Z7" s="147"/>
      <c r="AA7" s="4"/>
      <c r="AB7" s="4"/>
      <c r="AC7" s="142"/>
      <c r="AD7" s="142"/>
      <c r="AE7" s="147"/>
      <c r="AF7" s="4"/>
      <c r="AG7" s="4"/>
      <c r="AH7" s="4"/>
      <c r="AI7" s="4"/>
      <c r="AJ7" s="4"/>
      <c r="AK7" s="183"/>
    </row>
    <row r="8" spans="2:37" ht="15.75" thickBot="1" x14ac:dyDescent="0.3">
      <c r="B8" s="4"/>
      <c r="C8" s="4"/>
      <c r="D8" s="4"/>
      <c r="E8" s="4"/>
      <c r="F8" s="4"/>
      <c r="G8" s="4"/>
      <c r="H8" s="13"/>
      <c r="I8" s="4"/>
      <c r="J8" s="142"/>
      <c r="K8" s="147"/>
      <c r="L8" s="4"/>
      <c r="M8" s="4"/>
      <c r="N8" s="142"/>
      <c r="O8" s="142"/>
      <c r="P8" s="147"/>
      <c r="Q8" s="4"/>
      <c r="R8" s="4"/>
      <c r="S8" s="142"/>
      <c r="T8" s="142"/>
      <c r="U8" s="147"/>
      <c r="V8" s="4"/>
      <c r="W8" s="4"/>
      <c r="X8" s="142"/>
      <c r="Y8" s="142"/>
      <c r="Z8" s="147"/>
      <c r="AA8" s="4"/>
      <c r="AB8" s="4"/>
      <c r="AC8" s="142"/>
      <c r="AD8" s="142"/>
      <c r="AE8" s="147"/>
      <c r="AF8" s="4"/>
      <c r="AG8" s="4"/>
      <c r="AH8" s="4"/>
      <c r="AI8" s="4"/>
      <c r="AJ8" s="4"/>
      <c r="AK8" s="183"/>
    </row>
    <row r="9" spans="2:37" ht="227.1" customHeight="1" thickBot="1" x14ac:dyDescent="0.3">
      <c r="B9" s="4"/>
      <c r="C9" s="473" t="s">
        <v>369</v>
      </c>
      <c r="D9" s="474"/>
      <c r="E9" s="474"/>
      <c r="F9" s="474"/>
      <c r="G9" s="474"/>
      <c r="H9" s="474"/>
      <c r="I9" s="474"/>
      <c r="J9" s="474"/>
      <c r="K9" s="474"/>
      <c r="L9" s="474"/>
      <c r="M9" s="474"/>
      <c r="N9" s="474"/>
      <c r="O9" s="474"/>
      <c r="P9" s="475"/>
      <c r="Q9" s="4"/>
      <c r="R9" s="4"/>
      <c r="S9" s="142"/>
      <c r="T9" s="142"/>
      <c r="U9" s="147"/>
      <c r="V9" s="4"/>
      <c r="W9" s="4"/>
      <c r="X9" s="142"/>
      <c r="Y9" s="142"/>
      <c r="Z9" s="147"/>
      <c r="AA9" s="4"/>
      <c r="AB9" s="4"/>
      <c r="AC9" s="142"/>
      <c r="AD9" s="142"/>
      <c r="AE9" s="147"/>
      <c r="AF9" s="4"/>
      <c r="AG9" s="4"/>
      <c r="AH9" s="4"/>
      <c r="AI9" s="4"/>
      <c r="AJ9" s="4"/>
      <c r="AK9" s="183"/>
    </row>
    <row r="10" spans="2:37" x14ac:dyDescent="0.25">
      <c r="B10" s="4"/>
      <c r="C10" s="4"/>
      <c r="D10" s="4"/>
      <c r="E10" s="4"/>
      <c r="F10" s="4"/>
      <c r="G10" s="4"/>
      <c r="H10" s="13"/>
      <c r="I10" s="4"/>
      <c r="J10" s="142"/>
      <c r="K10" s="147"/>
      <c r="L10" s="4"/>
      <c r="M10" s="4"/>
      <c r="N10" s="142"/>
      <c r="O10" s="142"/>
      <c r="P10" s="147"/>
      <c r="Q10" s="4"/>
      <c r="R10" s="4"/>
      <c r="S10" s="142"/>
      <c r="T10" s="142"/>
      <c r="U10" s="147"/>
      <c r="V10" s="4"/>
      <c r="W10" s="4"/>
      <c r="X10" s="142"/>
      <c r="Y10" s="142"/>
      <c r="Z10" s="147"/>
      <c r="AA10" s="4"/>
      <c r="AB10" s="4"/>
      <c r="AC10" s="142"/>
      <c r="AD10" s="142"/>
      <c r="AE10" s="147"/>
      <c r="AF10" s="4"/>
      <c r="AG10" s="4"/>
      <c r="AH10" s="4"/>
      <c r="AI10" s="4"/>
      <c r="AJ10" s="4"/>
      <c r="AK10" s="183"/>
    </row>
    <row r="11" spans="2:37" ht="15.75" thickBot="1" x14ac:dyDescent="0.3">
      <c r="B11" s="4"/>
      <c r="C11" s="4"/>
      <c r="D11" s="4"/>
      <c r="E11" s="4"/>
      <c r="F11" s="4"/>
      <c r="G11" s="4"/>
      <c r="H11" s="13"/>
      <c r="I11" s="4"/>
      <c r="J11" s="142"/>
      <c r="K11" s="147"/>
      <c r="L11" s="4"/>
      <c r="M11" s="4"/>
      <c r="N11" s="142"/>
      <c r="O11" s="142"/>
      <c r="P11" s="147"/>
      <c r="Q11" s="4"/>
      <c r="R11" s="4"/>
      <c r="S11" s="142"/>
      <c r="T11" s="142"/>
      <c r="U11" s="147"/>
      <c r="V11" s="4"/>
      <c r="W11" s="4"/>
      <c r="X11" s="142"/>
      <c r="Y11" s="142"/>
      <c r="Z11" s="147"/>
      <c r="AA11" s="4"/>
      <c r="AB11" s="4"/>
      <c r="AC11" s="142"/>
      <c r="AD11" s="142"/>
      <c r="AE11" s="147"/>
      <c r="AF11" s="4"/>
      <c r="AG11" s="4"/>
      <c r="AH11" s="4"/>
      <c r="AI11" s="4"/>
      <c r="AJ11" s="4"/>
      <c r="AK11" s="183"/>
    </row>
    <row r="12" spans="2:37" ht="51" x14ac:dyDescent="0.25">
      <c r="B12" s="4"/>
      <c r="C12" s="194" t="s">
        <v>112</v>
      </c>
      <c r="D12" s="221" t="s">
        <v>113</v>
      </c>
      <c r="E12" s="8" t="s">
        <v>370</v>
      </c>
      <c r="F12" s="177" t="s">
        <v>634</v>
      </c>
      <c r="G12" s="74" t="s">
        <v>96</v>
      </c>
      <c r="H12" s="74" t="s">
        <v>115</v>
      </c>
      <c r="I12" s="74" t="s">
        <v>116</v>
      </c>
      <c r="J12" s="177" t="s">
        <v>371</v>
      </c>
      <c r="K12" s="178" t="s">
        <v>372</v>
      </c>
      <c r="L12" s="149" t="s">
        <v>373</v>
      </c>
      <c r="M12" s="9" t="s">
        <v>374</v>
      </c>
      <c r="N12" s="9" t="s">
        <v>375</v>
      </c>
      <c r="O12" s="144" t="s">
        <v>376</v>
      </c>
      <c r="P12" s="144" t="s">
        <v>377</v>
      </c>
      <c r="Q12" s="149" t="s">
        <v>378</v>
      </c>
      <c r="R12" s="9" t="s">
        <v>379</v>
      </c>
      <c r="S12" s="9" t="s">
        <v>380</v>
      </c>
      <c r="T12" s="144" t="s">
        <v>381</v>
      </c>
      <c r="U12" s="144" t="s">
        <v>382</v>
      </c>
      <c r="V12" s="150" t="s">
        <v>383</v>
      </c>
      <c r="W12" s="9" t="s">
        <v>384</v>
      </c>
      <c r="X12" s="9" t="s">
        <v>385</v>
      </c>
      <c r="Y12" s="144" t="s">
        <v>386</v>
      </c>
      <c r="Z12" s="145" t="s">
        <v>387</v>
      </c>
      <c r="AA12" s="149" t="s">
        <v>388</v>
      </c>
      <c r="AB12" s="9" t="s">
        <v>389</v>
      </c>
      <c r="AC12" s="9" t="s">
        <v>390</v>
      </c>
      <c r="AD12" s="144" t="s">
        <v>391</v>
      </c>
      <c r="AE12" s="144" t="s">
        <v>392</v>
      </c>
      <c r="AF12" s="152" t="s">
        <v>393</v>
      </c>
      <c r="AG12" s="9" t="s">
        <v>394</v>
      </c>
      <c r="AH12" s="10" t="s">
        <v>395</v>
      </c>
      <c r="AI12" s="27" t="s">
        <v>396</v>
      </c>
      <c r="AJ12" s="28" t="s">
        <v>397</v>
      </c>
      <c r="AK12" s="4"/>
    </row>
    <row r="13" spans="2:37" ht="26.25" x14ac:dyDescent="0.25">
      <c r="B13" s="4"/>
      <c r="C13" s="344" t="str">
        <f>IF('1. Staff Posts&amp;Salary (Listing)'!C12="","",'1. Staff Posts&amp;Salary (Listing)'!C12)</f>
        <v/>
      </c>
      <c r="D13" s="345" t="str">
        <f>IF('1. Staff Posts&amp;Salary (Listing)'!D12="","",'1. Staff Posts&amp;Salary (Listing)'!D12)</f>
        <v/>
      </c>
      <c r="E13" s="345" t="str">
        <f>IF('1. Staff Posts&amp;Salary (Listing)'!E12="","",'1. Staff Posts&amp;Salary (Listing)'!E12)</f>
        <v>(Select)</v>
      </c>
      <c r="F13" s="345" t="str">
        <f>VLOOKUP(D13,'START - AWARD DETAILS'!$F$20:$I$40,3,0)</f>
        <v>&lt;select&gt;</v>
      </c>
      <c r="G13" s="345" t="str">
        <f>IF('1. Staff Posts&amp;Salary (Listing)'!F12="","",'1. Staff Posts&amp;Salary (Listing)'!F12)</f>
        <v/>
      </c>
      <c r="H13" s="345" t="str">
        <f>IF('1. Staff Posts&amp;Salary (Listing)'!G12="","",'1. Staff Posts&amp;Salary (Listing)'!G12)</f>
        <v>(Select)</v>
      </c>
      <c r="I13" s="345" t="str">
        <f>IF('1. Staff Posts&amp;Salary (Listing)'!H12="","",'1. Staff Posts&amp;Salary (Listing)'!H12)</f>
        <v/>
      </c>
      <c r="J13" s="346" t="str">
        <f>IF('1. Staff Posts&amp;Salary (Listing)'!M12="","",'1. Staff Posts&amp;Salary (Listing)'!M12)</f>
        <v/>
      </c>
      <c r="K13" s="347"/>
      <c r="L13" s="348"/>
      <c r="M13" s="349">
        <f>IFERROR(K13*L13/12,0)</f>
        <v>0</v>
      </c>
      <c r="N13" s="350">
        <f>IFERROR('1. Staff Posts&amp;Salary (Listing)'!L12/12*'2. Staff Costs (Annual)'!K13*'2. Staff Costs (Annual)'!L13*J13,0)</f>
        <v>0</v>
      </c>
      <c r="O13" s="347"/>
      <c r="P13" s="347"/>
      <c r="Q13" s="348"/>
      <c r="R13" s="349">
        <f>IFERROR(P13*Q13/12,0)</f>
        <v>0</v>
      </c>
      <c r="S13" s="350">
        <f>IFERROR('1. Staff Posts&amp;Salary (Listing)'!L12*(1+SUM(O13))/12*'2. Staff Costs (Annual)'!P13*'2. Staff Costs (Annual)'!Q13*J13,0)</f>
        <v>0</v>
      </c>
      <c r="T13" s="347"/>
      <c r="U13" s="347"/>
      <c r="V13" s="348"/>
      <c r="W13" s="349">
        <f>IFERROR(U13*V13/12,0)</f>
        <v>0</v>
      </c>
      <c r="X13" s="350">
        <f>IFERROR('1. Staff Posts&amp;Salary (Listing)'!L12*(1+SUM(O13))*(1+SUM(T13))/12*'2. Staff Costs (Annual)'!U13*'2. Staff Costs (Annual)'!V13*J13,0)</f>
        <v>0</v>
      </c>
      <c r="Y13" s="347"/>
      <c r="Z13" s="347"/>
      <c r="AA13" s="348"/>
      <c r="AB13" s="349">
        <f>IFERROR(Z13*AA13/12,0)</f>
        <v>0</v>
      </c>
      <c r="AC13" s="350">
        <f>IFERROR('1. Staff Posts&amp;Salary (Listing)'!L12*(1+SUM(O13))*(1+SUM(T13))*(1+SUM(Y13))/12*'2. Staff Costs (Annual)'!Z13*'2. Staff Costs (Annual)'!AA13*J13,0)</f>
        <v>0</v>
      </c>
      <c r="AD13" s="422"/>
      <c r="AE13" s="347"/>
      <c r="AF13" s="348"/>
      <c r="AG13" s="349">
        <f>IFERROR(AE13*AF13/12,0)</f>
        <v>0</v>
      </c>
      <c r="AH13" s="350">
        <f>IFERROR('1. Staff Posts&amp;Salary (Listing)'!L12*(1+SUM(O13))*(1+SUM(T13))*(1+SUM(Y13))*(1+SUM(AD13))/12*'2. Staff Costs (Annual)'!AE13*'2. Staff Costs (Annual)'!AF13*J13,0)</f>
        <v>0</v>
      </c>
      <c r="AI13" s="351">
        <f t="shared" ref="AI13:AJ15" si="0">AG13+AB13+W13+R13+M13</f>
        <v>0</v>
      </c>
      <c r="AJ13" s="352">
        <f t="shared" si="0"/>
        <v>0</v>
      </c>
      <c r="AK13" s="4"/>
    </row>
    <row r="14" spans="2:37" x14ac:dyDescent="0.25">
      <c r="B14" s="4"/>
      <c r="C14" s="344" t="str">
        <f>IF('1. Staff Posts&amp;Salary (Listing)'!C13="","",'1. Staff Posts&amp;Salary (Listing)'!C13)</f>
        <v/>
      </c>
      <c r="D14" s="345" t="str">
        <f>IF('1. Staff Posts&amp;Salary (Listing)'!D13="","",'1. Staff Posts&amp;Salary (Listing)'!D13)</f>
        <v/>
      </c>
      <c r="E14" s="345" t="str">
        <f>IF('1. Staff Posts&amp;Salary (Listing)'!E13="","",'1. Staff Posts&amp;Salary (Listing)'!E13)</f>
        <v>(Select)</v>
      </c>
      <c r="F14" s="345" t="str">
        <f>VLOOKUP(D14,'START - AWARD DETAILS'!$F$20:$I$40,3,0)</f>
        <v>&lt;select&gt;</v>
      </c>
      <c r="G14" s="345" t="str">
        <f>IF('1. Staff Posts&amp;Salary (Listing)'!F13="","",'1. Staff Posts&amp;Salary (Listing)'!F13)</f>
        <v/>
      </c>
      <c r="H14" s="345" t="str">
        <f>IF('1. Staff Posts&amp;Salary (Listing)'!G13="","",'1. Staff Posts&amp;Salary (Listing)'!G13)</f>
        <v>(Select)</v>
      </c>
      <c r="I14" s="345" t="str">
        <f>IF('1. Staff Posts&amp;Salary (Listing)'!H13="","",'1. Staff Posts&amp;Salary (Listing)'!H13)</f>
        <v/>
      </c>
      <c r="J14" s="346" t="str">
        <f>IF('1. Staff Posts&amp;Salary (Listing)'!M13="","",'1. Staff Posts&amp;Salary (Listing)'!M13)</f>
        <v/>
      </c>
      <c r="K14" s="347"/>
      <c r="L14" s="348"/>
      <c r="M14" s="349">
        <f>IFERROR(K14*L14/12,0)</f>
        <v>0</v>
      </c>
      <c r="N14" s="350">
        <f>IFERROR('1. Staff Posts&amp;Salary (Listing)'!L13/12*'2. Staff Costs (Annual)'!K14*'2. Staff Costs (Annual)'!L14*J14,0)</f>
        <v>0</v>
      </c>
      <c r="O14" s="422"/>
      <c r="P14" s="347"/>
      <c r="Q14" s="348"/>
      <c r="R14" s="349">
        <f>IFERROR(P14*Q14/12,0)</f>
        <v>0</v>
      </c>
      <c r="S14" s="350">
        <f>IFERROR('1. Staff Posts&amp;Salary (Listing)'!L13*(1+SUM(O14))/12*'2. Staff Costs (Annual)'!P14*'2. Staff Costs (Annual)'!Q14*J14,0)</f>
        <v>0</v>
      </c>
      <c r="T14" s="422"/>
      <c r="U14" s="347"/>
      <c r="V14" s="348"/>
      <c r="W14" s="349">
        <f>IFERROR(U14*V14/12,0)</f>
        <v>0</v>
      </c>
      <c r="X14" s="350">
        <f>IFERROR('1. Staff Posts&amp;Salary (Listing)'!L13*(1+SUM(O14))*(1+SUM(T14))/12*'2. Staff Costs (Annual)'!U14*'2. Staff Costs (Annual)'!V14*J14,0)</f>
        <v>0</v>
      </c>
      <c r="Y14" s="422"/>
      <c r="Z14" s="347"/>
      <c r="AA14" s="348"/>
      <c r="AB14" s="349">
        <f>IFERROR(Z14*AA14/12,0)</f>
        <v>0</v>
      </c>
      <c r="AC14" s="350">
        <f>IFERROR('1. Staff Posts&amp;Salary (Listing)'!L13*(1+SUM(O14))*(1+SUM(T14))*(1+SUM(Y14))/12*'2. Staff Costs (Annual)'!Z14*'2. Staff Costs (Annual)'!AA14*J14,0)</f>
        <v>0</v>
      </c>
      <c r="AD14" s="422"/>
      <c r="AE14" s="347"/>
      <c r="AF14" s="348"/>
      <c r="AG14" s="349">
        <f>IFERROR(AE14*AF14/12,0)</f>
        <v>0</v>
      </c>
      <c r="AH14" s="350">
        <f>IFERROR('1. Staff Posts&amp;Salary (Listing)'!L13*(1+SUM(O14))*(1+SUM(T14))*(1+SUM(Y14))*(1+SUM(AD14))/12*'2. Staff Costs (Annual)'!AE14*'2. Staff Costs (Annual)'!AF14*J14,0)</f>
        <v>0</v>
      </c>
      <c r="AI14" s="351">
        <f t="shared" si="0"/>
        <v>0</v>
      </c>
      <c r="AJ14" s="352">
        <f t="shared" si="0"/>
        <v>0</v>
      </c>
      <c r="AK14" s="4"/>
    </row>
    <row r="15" spans="2:37" x14ac:dyDescent="0.25">
      <c r="B15" s="4"/>
      <c r="C15" s="344" t="str">
        <f>IF('1. Staff Posts&amp;Salary (Listing)'!C14="","",'1. Staff Posts&amp;Salary (Listing)'!C14)</f>
        <v/>
      </c>
      <c r="D15" s="345" t="str">
        <f>IF('1. Staff Posts&amp;Salary (Listing)'!D14="","",'1. Staff Posts&amp;Salary (Listing)'!D14)</f>
        <v/>
      </c>
      <c r="E15" s="345" t="str">
        <f>IF('1. Staff Posts&amp;Salary (Listing)'!E14="","",'1. Staff Posts&amp;Salary (Listing)'!E14)</f>
        <v/>
      </c>
      <c r="F15" s="345" t="str">
        <f>VLOOKUP(D15,'START - AWARD DETAILS'!$F$20:$I$40,3,0)</f>
        <v>&lt;select&gt;</v>
      </c>
      <c r="G15" s="345" t="str">
        <f>IF('1. Staff Posts&amp;Salary (Listing)'!F14="","",'1. Staff Posts&amp;Salary (Listing)'!F14)</f>
        <v/>
      </c>
      <c r="H15" s="345" t="str">
        <f>IF('1. Staff Posts&amp;Salary (Listing)'!G14="","",'1. Staff Posts&amp;Salary (Listing)'!G14)</f>
        <v/>
      </c>
      <c r="I15" s="345" t="str">
        <f>IF('1. Staff Posts&amp;Salary (Listing)'!H14="","",'1. Staff Posts&amp;Salary (Listing)'!H14)</f>
        <v/>
      </c>
      <c r="J15" s="346" t="str">
        <f>IF('1. Staff Posts&amp;Salary (Listing)'!M14="","",'1. Staff Posts&amp;Salary (Listing)'!M14)</f>
        <v/>
      </c>
      <c r="K15" s="347"/>
      <c r="L15" s="348"/>
      <c r="M15" s="349">
        <f>IFERROR(K15*L15/12,0)</f>
        <v>0</v>
      </c>
      <c r="N15" s="350">
        <f>IFERROR('1. Staff Posts&amp;Salary (Listing)'!L14/12*'2. Staff Costs (Annual)'!K15*'2. Staff Costs (Annual)'!L15*J15,0)</f>
        <v>0</v>
      </c>
      <c r="O15" s="422"/>
      <c r="P15" s="347"/>
      <c r="Q15" s="348"/>
      <c r="R15" s="349">
        <f>IFERROR(P15*Q15/12,0)</f>
        <v>0</v>
      </c>
      <c r="S15" s="350">
        <f>IFERROR('1. Staff Posts&amp;Salary (Listing)'!L14*(1+SUM(O15))/12*'2. Staff Costs (Annual)'!P15*'2. Staff Costs (Annual)'!Q15*J15,0)</f>
        <v>0</v>
      </c>
      <c r="T15" s="422"/>
      <c r="U15" s="347"/>
      <c r="V15" s="348"/>
      <c r="W15" s="349">
        <f>IFERROR(U15*V15/12,0)</f>
        <v>0</v>
      </c>
      <c r="X15" s="350">
        <f>IFERROR('1. Staff Posts&amp;Salary (Listing)'!L14*(1+SUM(O15))*(1+SUM(T15))/12*'2. Staff Costs (Annual)'!U15*'2. Staff Costs (Annual)'!V15*J15,0)</f>
        <v>0</v>
      </c>
      <c r="Y15" s="248"/>
      <c r="Z15" s="347"/>
      <c r="AA15" s="348"/>
      <c r="AB15" s="349">
        <f>IFERROR(Z15*AA15/12,0)</f>
        <v>0</v>
      </c>
      <c r="AC15" s="350">
        <f>IFERROR('1. Staff Posts&amp;Salary (Listing)'!L14*(1+SUM(O15))*(1+SUM(T15))*(1+SUM(Y15))/12*'2. Staff Costs (Annual)'!Z15*'2. Staff Costs (Annual)'!AA15*J15,0)</f>
        <v>0</v>
      </c>
      <c r="AD15" s="248"/>
      <c r="AE15" s="347"/>
      <c r="AF15" s="348"/>
      <c r="AG15" s="349">
        <f>IFERROR(AE15*AF15/12,0)</f>
        <v>0</v>
      </c>
      <c r="AH15" s="350">
        <f>IFERROR('1. Staff Posts&amp;Salary (Listing)'!L14*(1+SUM(O15))*(1+SUM(T15))*(1+SUM(Y15))*(1+SUM(AD15))/12*'2. Staff Costs (Annual)'!AE15*'2. Staff Costs (Annual)'!AF15*J15,0)</f>
        <v>0</v>
      </c>
      <c r="AI15" s="351">
        <f t="shared" si="0"/>
        <v>0</v>
      </c>
      <c r="AJ15" s="352">
        <f t="shared" si="0"/>
        <v>0</v>
      </c>
      <c r="AK15" s="4"/>
    </row>
    <row r="16" spans="2:37" x14ac:dyDescent="0.25">
      <c r="B16" s="4"/>
      <c r="C16" s="344" t="str">
        <f>IF('1. Staff Posts&amp;Salary (Listing)'!C15="","",'1. Staff Posts&amp;Salary (Listing)'!C15)</f>
        <v/>
      </c>
      <c r="D16" s="345" t="str">
        <f>IF('1. Staff Posts&amp;Salary (Listing)'!D15="","",'1. Staff Posts&amp;Salary (Listing)'!D15)</f>
        <v/>
      </c>
      <c r="E16" s="345" t="str">
        <f>IF('1. Staff Posts&amp;Salary (Listing)'!E15="","",'1. Staff Posts&amp;Salary (Listing)'!E15)</f>
        <v/>
      </c>
      <c r="F16" s="345" t="str">
        <f>VLOOKUP(D16,'START - AWARD DETAILS'!$F$20:$I$40,3,0)</f>
        <v>&lt;select&gt;</v>
      </c>
      <c r="G16" s="345" t="str">
        <f>IF('1. Staff Posts&amp;Salary (Listing)'!F15="","",'1. Staff Posts&amp;Salary (Listing)'!F15)</f>
        <v/>
      </c>
      <c r="H16" s="345" t="str">
        <f>IF('1. Staff Posts&amp;Salary (Listing)'!G15="","",'1. Staff Posts&amp;Salary (Listing)'!G15)</f>
        <v/>
      </c>
      <c r="I16" s="345" t="str">
        <f>IF('1. Staff Posts&amp;Salary (Listing)'!H15="","",'1. Staff Posts&amp;Salary (Listing)'!H15)</f>
        <v/>
      </c>
      <c r="J16" s="346" t="str">
        <f>IF('1. Staff Posts&amp;Salary (Listing)'!M15="","",'1. Staff Posts&amp;Salary (Listing)'!M15)</f>
        <v/>
      </c>
      <c r="K16" s="347"/>
      <c r="L16" s="348"/>
      <c r="M16" s="349">
        <f t="shared" ref="M16:M114" si="1">IFERROR(K16*L16/12,0)</f>
        <v>0</v>
      </c>
      <c r="N16" s="350">
        <f>IFERROR('1. Staff Posts&amp;Salary (Listing)'!L15/12*'2. Staff Costs (Annual)'!K16*'2. Staff Costs (Annual)'!L16*J16,0)</f>
        <v>0</v>
      </c>
      <c r="O16" s="422"/>
      <c r="P16" s="347"/>
      <c r="Q16" s="348"/>
      <c r="R16" s="349">
        <f t="shared" ref="R16:R114" si="2">IFERROR(P16*Q16/12,0)</f>
        <v>0</v>
      </c>
      <c r="S16" s="350">
        <f>IFERROR('1. Staff Posts&amp;Salary (Listing)'!L15*(1+SUM(O16))/12*'2. Staff Costs (Annual)'!P16*'2. Staff Costs (Annual)'!Q16*J16,0)</f>
        <v>0</v>
      </c>
      <c r="T16" s="422"/>
      <c r="U16" s="347"/>
      <c r="V16" s="348"/>
      <c r="W16" s="349">
        <f t="shared" ref="W16:W114" si="3">IFERROR(U16*V16/12,0)</f>
        <v>0</v>
      </c>
      <c r="X16" s="350">
        <f>IFERROR('1. Staff Posts&amp;Salary (Listing)'!L15*(1+SUM(O16))*(1+SUM(T16))/12*'2. Staff Costs (Annual)'!U16*'2. Staff Costs (Annual)'!V16*J16,0)</f>
        <v>0</v>
      </c>
      <c r="Y16" s="248"/>
      <c r="Z16" s="347"/>
      <c r="AA16" s="348"/>
      <c r="AB16" s="349">
        <f t="shared" ref="AB16:AB114" si="4">IFERROR(Z16*AA16/12,0)</f>
        <v>0</v>
      </c>
      <c r="AC16" s="350">
        <f>IFERROR('1. Staff Posts&amp;Salary (Listing)'!L15*(1+SUM(O16))*(1+SUM(T16))*(1+SUM(Y16))/12*'2. Staff Costs (Annual)'!Z16*'2. Staff Costs (Annual)'!AA16*J16,0)</f>
        <v>0</v>
      </c>
      <c r="AD16" s="248"/>
      <c r="AE16" s="347"/>
      <c r="AF16" s="348"/>
      <c r="AG16" s="349">
        <f t="shared" ref="AG16:AG114" si="5">IFERROR(AE16*AF16/12,0)</f>
        <v>0</v>
      </c>
      <c r="AH16" s="350">
        <f>IFERROR('1. Staff Posts&amp;Salary (Listing)'!L15*(1+SUM(O16))*(1+SUM(T16))*(1+SUM(Y16))*(1+SUM(AD16))/12*'2. Staff Costs (Annual)'!AE16*'2. Staff Costs (Annual)'!AF16*J16,0)</f>
        <v>0</v>
      </c>
      <c r="AI16" s="351">
        <f t="shared" ref="AI16:AI114" si="6">AG16+AB16+W16+R16+M16</f>
        <v>0</v>
      </c>
      <c r="AJ16" s="352">
        <f t="shared" ref="AJ16:AJ114" si="7">AH16+AC16+X16+S16+N16</f>
        <v>0</v>
      </c>
      <c r="AK16" s="4"/>
    </row>
    <row r="17" spans="2:37" x14ac:dyDescent="0.25">
      <c r="B17" s="4"/>
      <c r="C17" s="344" t="str">
        <f>IF('1. Staff Posts&amp;Salary (Listing)'!C16="","",'1. Staff Posts&amp;Salary (Listing)'!C16)</f>
        <v/>
      </c>
      <c r="D17" s="345" t="str">
        <f>IF('1. Staff Posts&amp;Salary (Listing)'!D16="","",'1. Staff Posts&amp;Salary (Listing)'!D16)</f>
        <v/>
      </c>
      <c r="E17" s="345" t="str">
        <f>IF('1. Staff Posts&amp;Salary (Listing)'!E16="","",'1. Staff Posts&amp;Salary (Listing)'!E16)</f>
        <v/>
      </c>
      <c r="F17" s="345" t="str">
        <f>VLOOKUP(D17,'START - AWARD DETAILS'!$F$20:$I$40,3,0)</f>
        <v>&lt;select&gt;</v>
      </c>
      <c r="G17" s="345" t="str">
        <f>IF('1. Staff Posts&amp;Salary (Listing)'!F16="","",'1. Staff Posts&amp;Salary (Listing)'!F16)</f>
        <v/>
      </c>
      <c r="H17" s="345" t="str">
        <f>IF('1. Staff Posts&amp;Salary (Listing)'!G16="","",'1. Staff Posts&amp;Salary (Listing)'!G16)</f>
        <v/>
      </c>
      <c r="I17" s="345" t="str">
        <f>IF('1. Staff Posts&amp;Salary (Listing)'!H16="","",'1. Staff Posts&amp;Salary (Listing)'!H16)</f>
        <v/>
      </c>
      <c r="J17" s="346" t="str">
        <f>IF('1. Staff Posts&amp;Salary (Listing)'!M16="","",'1. Staff Posts&amp;Salary (Listing)'!M16)</f>
        <v/>
      </c>
      <c r="K17" s="347"/>
      <c r="L17" s="348"/>
      <c r="M17" s="349">
        <f t="shared" ref="M17:M64" si="8">IFERROR(K17*L17/12,0)</f>
        <v>0</v>
      </c>
      <c r="N17" s="350">
        <f>IFERROR('1. Staff Posts&amp;Salary (Listing)'!L16/12*'2. Staff Costs (Annual)'!K17*'2. Staff Costs (Annual)'!L17*J17,0)</f>
        <v>0</v>
      </c>
      <c r="O17" s="422"/>
      <c r="P17" s="347"/>
      <c r="Q17" s="348"/>
      <c r="R17" s="349">
        <f t="shared" ref="R17:R64" si="9">IFERROR(P17*Q17/12,0)</f>
        <v>0</v>
      </c>
      <c r="S17" s="350">
        <f>IFERROR('1. Staff Posts&amp;Salary (Listing)'!L16*(1+SUM(O17))/12*'2. Staff Costs (Annual)'!P17*'2. Staff Costs (Annual)'!Q17*J17,0)</f>
        <v>0</v>
      </c>
      <c r="T17" s="422"/>
      <c r="U17" s="347"/>
      <c r="V17" s="348"/>
      <c r="W17" s="349">
        <f t="shared" ref="W17:W64" si="10">IFERROR(U17*V17/12,0)</f>
        <v>0</v>
      </c>
      <c r="X17" s="350">
        <f>IFERROR('1. Staff Posts&amp;Salary (Listing)'!L16*(1+SUM(O17))*(1+SUM(T17))/12*'2. Staff Costs (Annual)'!U17*'2. Staff Costs (Annual)'!V17*J17,0)</f>
        <v>0</v>
      </c>
      <c r="Y17" s="248"/>
      <c r="Z17" s="347"/>
      <c r="AA17" s="348"/>
      <c r="AB17" s="349">
        <f t="shared" ref="AB17:AB64" si="11">IFERROR(Z17*AA17/12,0)</f>
        <v>0</v>
      </c>
      <c r="AC17" s="350">
        <f>IFERROR('1. Staff Posts&amp;Salary (Listing)'!L16*(1+SUM(O17))*(1+SUM(T17))*(1+SUM(Y17))/12*'2. Staff Costs (Annual)'!Z17*'2. Staff Costs (Annual)'!AA17*J17,0)</f>
        <v>0</v>
      </c>
      <c r="AD17" s="248"/>
      <c r="AE17" s="347"/>
      <c r="AF17" s="348"/>
      <c r="AG17" s="349">
        <f t="shared" ref="AG17:AG64" si="12">IFERROR(AE17*AF17/12,0)</f>
        <v>0</v>
      </c>
      <c r="AH17" s="350">
        <f>IFERROR('1. Staff Posts&amp;Salary (Listing)'!L16*(1+SUM(O17))*(1+SUM(T17))*(1+SUM(Y17))*(1+SUM(AD17))/12*'2. Staff Costs (Annual)'!AE17*'2. Staff Costs (Annual)'!AF17*J17,0)</f>
        <v>0</v>
      </c>
      <c r="AI17" s="351">
        <f t="shared" ref="AI17:AI64" si="13">AG17+AB17+W17+R17+M17</f>
        <v>0</v>
      </c>
      <c r="AJ17" s="352">
        <f t="shared" ref="AJ17:AJ64" si="14">AH17+AC17+X17+S17+N17</f>
        <v>0</v>
      </c>
      <c r="AK17" s="4"/>
    </row>
    <row r="18" spans="2:37" x14ac:dyDescent="0.25">
      <c r="B18" s="4"/>
      <c r="C18" s="344" t="str">
        <f>IF('1. Staff Posts&amp;Salary (Listing)'!C17="","",'1. Staff Posts&amp;Salary (Listing)'!C17)</f>
        <v/>
      </c>
      <c r="D18" s="345" t="str">
        <f>IF('1. Staff Posts&amp;Salary (Listing)'!D17="","",'1. Staff Posts&amp;Salary (Listing)'!D17)</f>
        <v/>
      </c>
      <c r="E18" s="345" t="str">
        <f>IF('1. Staff Posts&amp;Salary (Listing)'!E17="","",'1. Staff Posts&amp;Salary (Listing)'!E17)</f>
        <v/>
      </c>
      <c r="F18" s="345" t="str">
        <f>VLOOKUP(D18,'START - AWARD DETAILS'!$F$20:$I$40,3,0)</f>
        <v>&lt;select&gt;</v>
      </c>
      <c r="G18" s="345" t="str">
        <f>IF('1. Staff Posts&amp;Salary (Listing)'!F17="","",'1. Staff Posts&amp;Salary (Listing)'!F17)</f>
        <v/>
      </c>
      <c r="H18" s="345" t="str">
        <f>IF('1. Staff Posts&amp;Salary (Listing)'!G17="","",'1. Staff Posts&amp;Salary (Listing)'!G17)</f>
        <v/>
      </c>
      <c r="I18" s="345" t="str">
        <f>IF('1. Staff Posts&amp;Salary (Listing)'!H17="","",'1. Staff Posts&amp;Salary (Listing)'!H17)</f>
        <v/>
      </c>
      <c r="J18" s="346" t="str">
        <f>IF('1. Staff Posts&amp;Salary (Listing)'!M17="","",'1. Staff Posts&amp;Salary (Listing)'!M17)</f>
        <v/>
      </c>
      <c r="K18" s="347"/>
      <c r="L18" s="348"/>
      <c r="M18" s="349">
        <f t="shared" si="8"/>
        <v>0</v>
      </c>
      <c r="N18" s="350">
        <f>IFERROR('1. Staff Posts&amp;Salary (Listing)'!L17/12*'2. Staff Costs (Annual)'!K18*'2. Staff Costs (Annual)'!L18*J18,0)</f>
        <v>0</v>
      </c>
      <c r="O18" s="422"/>
      <c r="P18" s="347"/>
      <c r="Q18" s="348"/>
      <c r="R18" s="349">
        <f t="shared" si="9"/>
        <v>0</v>
      </c>
      <c r="S18" s="350">
        <f>IFERROR('1. Staff Posts&amp;Salary (Listing)'!L17*(1+SUM(O18))/12*'2. Staff Costs (Annual)'!P18*'2. Staff Costs (Annual)'!Q18*J18,0)</f>
        <v>0</v>
      </c>
      <c r="T18" s="422"/>
      <c r="U18" s="347"/>
      <c r="V18" s="348"/>
      <c r="W18" s="349">
        <f t="shared" si="10"/>
        <v>0</v>
      </c>
      <c r="X18" s="350">
        <f>IFERROR('1. Staff Posts&amp;Salary (Listing)'!L17*(1+SUM(O18))*(1+SUM(T18))/12*'2. Staff Costs (Annual)'!U18*'2. Staff Costs (Annual)'!V18*J18,0)</f>
        <v>0</v>
      </c>
      <c r="Y18" s="248"/>
      <c r="Z18" s="347"/>
      <c r="AA18" s="348"/>
      <c r="AB18" s="349">
        <f t="shared" si="11"/>
        <v>0</v>
      </c>
      <c r="AC18" s="350">
        <f>IFERROR('1. Staff Posts&amp;Salary (Listing)'!L17*(1+SUM(O18))*(1+SUM(T18))*(1+SUM(Y18))/12*'2. Staff Costs (Annual)'!Z18*'2. Staff Costs (Annual)'!AA18*J18,0)</f>
        <v>0</v>
      </c>
      <c r="AD18" s="248"/>
      <c r="AE18" s="347"/>
      <c r="AF18" s="348"/>
      <c r="AG18" s="349">
        <f t="shared" si="12"/>
        <v>0</v>
      </c>
      <c r="AH18" s="350">
        <f>IFERROR('1. Staff Posts&amp;Salary (Listing)'!L17*(1+SUM(O18))*(1+SUM(T18))*(1+SUM(Y18))*(1+SUM(AD18))/12*'2. Staff Costs (Annual)'!AE18*'2. Staff Costs (Annual)'!AF18*J18,0)</f>
        <v>0</v>
      </c>
      <c r="AI18" s="351">
        <f t="shared" si="13"/>
        <v>0</v>
      </c>
      <c r="AJ18" s="352">
        <f t="shared" si="14"/>
        <v>0</v>
      </c>
      <c r="AK18" s="4"/>
    </row>
    <row r="19" spans="2:37" x14ac:dyDescent="0.25">
      <c r="B19" s="4"/>
      <c r="C19" s="344" t="str">
        <f>IF('1. Staff Posts&amp;Salary (Listing)'!C18="","",'1. Staff Posts&amp;Salary (Listing)'!C18)</f>
        <v/>
      </c>
      <c r="D19" s="345" t="str">
        <f>IF('1. Staff Posts&amp;Salary (Listing)'!D18="","",'1. Staff Posts&amp;Salary (Listing)'!D18)</f>
        <v/>
      </c>
      <c r="E19" s="345" t="str">
        <f>IF('1. Staff Posts&amp;Salary (Listing)'!E18="","",'1. Staff Posts&amp;Salary (Listing)'!E18)</f>
        <v/>
      </c>
      <c r="F19" s="345" t="str">
        <f>VLOOKUP(D19,'START - AWARD DETAILS'!$F$20:$I$40,3,0)</f>
        <v>&lt;select&gt;</v>
      </c>
      <c r="G19" s="345" t="str">
        <f>IF('1. Staff Posts&amp;Salary (Listing)'!F18="","",'1. Staff Posts&amp;Salary (Listing)'!F18)</f>
        <v/>
      </c>
      <c r="H19" s="345" t="str">
        <f>IF('1. Staff Posts&amp;Salary (Listing)'!G18="","",'1. Staff Posts&amp;Salary (Listing)'!G18)</f>
        <v/>
      </c>
      <c r="I19" s="345" t="str">
        <f>IF('1. Staff Posts&amp;Salary (Listing)'!H18="","",'1. Staff Posts&amp;Salary (Listing)'!H18)</f>
        <v/>
      </c>
      <c r="J19" s="346" t="str">
        <f>IF('1. Staff Posts&amp;Salary (Listing)'!M18="","",'1. Staff Posts&amp;Salary (Listing)'!M18)</f>
        <v/>
      </c>
      <c r="K19" s="347"/>
      <c r="L19" s="348"/>
      <c r="M19" s="349">
        <f t="shared" si="8"/>
        <v>0</v>
      </c>
      <c r="N19" s="350">
        <f>IFERROR('1. Staff Posts&amp;Salary (Listing)'!L18/12*'2. Staff Costs (Annual)'!K19*'2. Staff Costs (Annual)'!L19*J19,0)</f>
        <v>0</v>
      </c>
      <c r="O19" s="422"/>
      <c r="P19" s="347"/>
      <c r="Q19" s="348"/>
      <c r="R19" s="349">
        <f t="shared" si="9"/>
        <v>0</v>
      </c>
      <c r="S19" s="350">
        <f>IFERROR('1. Staff Posts&amp;Salary (Listing)'!L18*(1+SUM(O19))/12*'2. Staff Costs (Annual)'!P19*'2. Staff Costs (Annual)'!Q19*J19,0)</f>
        <v>0</v>
      </c>
      <c r="T19" s="422"/>
      <c r="U19" s="347"/>
      <c r="V19" s="348"/>
      <c r="W19" s="349">
        <f t="shared" si="10"/>
        <v>0</v>
      </c>
      <c r="X19" s="350">
        <f>IFERROR('1. Staff Posts&amp;Salary (Listing)'!L18*(1+SUM(O19))*(1+SUM(T19))/12*'2. Staff Costs (Annual)'!U19*'2. Staff Costs (Annual)'!V19*J19,0)</f>
        <v>0</v>
      </c>
      <c r="Y19" s="248"/>
      <c r="Z19" s="347"/>
      <c r="AA19" s="348"/>
      <c r="AB19" s="349">
        <f t="shared" si="11"/>
        <v>0</v>
      </c>
      <c r="AC19" s="350">
        <f>IFERROR('1. Staff Posts&amp;Salary (Listing)'!L18*(1+SUM(O19))*(1+SUM(T19))*(1+SUM(Y19))/12*'2. Staff Costs (Annual)'!Z19*'2. Staff Costs (Annual)'!AA19*J19,0)</f>
        <v>0</v>
      </c>
      <c r="AD19" s="248"/>
      <c r="AE19" s="347"/>
      <c r="AF19" s="348"/>
      <c r="AG19" s="349">
        <f t="shared" si="12"/>
        <v>0</v>
      </c>
      <c r="AH19" s="350">
        <f>IFERROR('1. Staff Posts&amp;Salary (Listing)'!L18*(1+SUM(O19))*(1+SUM(T19))*(1+SUM(Y19))*(1+SUM(AD19))/12*'2. Staff Costs (Annual)'!AE19*'2. Staff Costs (Annual)'!AF19*J19,0)</f>
        <v>0</v>
      </c>
      <c r="AI19" s="351">
        <f t="shared" si="13"/>
        <v>0</v>
      </c>
      <c r="AJ19" s="352">
        <f t="shared" si="14"/>
        <v>0</v>
      </c>
      <c r="AK19" s="4"/>
    </row>
    <row r="20" spans="2:37" x14ac:dyDescent="0.25">
      <c r="B20" s="4"/>
      <c r="C20" s="344" t="str">
        <f>IF('1. Staff Posts&amp;Salary (Listing)'!C19="","",'1. Staff Posts&amp;Salary (Listing)'!C19)</f>
        <v/>
      </c>
      <c r="D20" s="345" t="str">
        <f>IF('1. Staff Posts&amp;Salary (Listing)'!D19="","",'1. Staff Posts&amp;Salary (Listing)'!D19)</f>
        <v/>
      </c>
      <c r="E20" s="345" t="str">
        <f>IF('1. Staff Posts&amp;Salary (Listing)'!E19="","",'1. Staff Posts&amp;Salary (Listing)'!E19)</f>
        <v/>
      </c>
      <c r="F20" s="345" t="str">
        <f>VLOOKUP(D20,'START - AWARD DETAILS'!$F$20:$I$40,3,0)</f>
        <v>&lt;select&gt;</v>
      </c>
      <c r="G20" s="345" t="str">
        <f>IF('1. Staff Posts&amp;Salary (Listing)'!F19="","",'1. Staff Posts&amp;Salary (Listing)'!F19)</f>
        <v/>
      </c>
      <c r="H20" s="345" t="str">
        <f>IF('1. Staff Posts&amp;Salary (Listing)'!G19="","",'1. Staff Posts&amp;Salary (Listing)'!G19)</f>
        <v/>
      </c>
      <c r="I20" s="345" t="str">
        <f>IF('1. Staff Posts&amp;Salary (Listing)'!H19="","",'1. Staff Posts&amp;Salary (Listing)'!H19)</f>
        <v/>
      </c>
      <c r="J20" s="346" t="str">
        <f>IF('1. Staff Posts&amp;Salary (Listing)'!M19="","",'1. Staff Posts&amp;Salary (Listing)'!M19)</f>
        <v/>
      </c>
      <c r="K20" s="347"/>
      <c r="L20" s="348"/>
      <c r="M20" s="349">
        <f t="shared" si="8"/>
        <v>0</v>
      </c>
      <c r="N20" s="350">
        <f>IFERROR('1. Staff Posts&amp;Salary (Listing)'!L19/12*'2. Staff Costs (Annual)'!K20*'2. Staff Costs (Annual)'!L20*J20,0)</f>
        <v>0</v>
      </c>
      <c r="O20" s="422"/>
      <c r="P20" s="347"/>
      <c r="Q20" s="348"/>
      <c r="R20" s="349">
        <f t="shared" si="9"/>
        <v>0</v>
      </c>
      <c r="S20" s="350">
        <f>IFERROR('1. Staff Posts&amp;Salary (Listing)'!L19*(1+SUM(O20))/12*'2. Staff Costs (Annual)'!P20*'2. Staff Costs (Annual)'!Q20*J20,0)</f>
        <v>0</v>
      </c>
      <c r="T20" s="422"/>
      <c r="U20" s="347"/>
      <c r="V20" s="348"/>
      <c r="W20" s="349">
        <f t="shared" si="10"/>
        <v>0</v>
      </c>
      <c r="X20" s="350">
        <f>IFERROR('1. Staff Posts&amp;Salary (Listing)'!L19*(1+SUM(O20))*(1+SUM(T20))/12*'2. Staff Costs (Annual)'!U20*'2. Staff Costs (Annual)'!V20*J20,0)</f>
        <v>0</v>
      </c>
      <c r="Y20" s="248"/>
      <c r="Z20" s="347"/>
      <c r="AA20" s="348"/>
      <c r="AB20" s="349">
        <f t="shared" si="11"/>
        <v>0</v>
      </c>
      <c r="AC20" s="350">
        <f>IFERROR('1. Staff Posts&amp;Salary (Listing)'!L19*(1+SUM(O20))*(1+SUM(T20))*(1+SUM(Y20))/12*'2. Staff Costs (Annual)'!Z20*'2. Staff Costs (Annual)'!AA20*J20,0)</f>
        <v>0</v>
      </c>
      <c r="AD20" s="248"/>
      <c r="AE20" s="347"/>
      <c r="AF20" s="348"/>
      <c r="AG20" s="349">
        <f t="shared" si="12"/>
        <v>0</v>
      </c>
      <c r="AH20" s="350">
        <f>IFERROR('1. Staff Posts&amp;Salary (Listing)'!L19*(1+SUM(O20))*(1+SUM(T20))*(1+SUM(Y20))*(1+SUM(AD20))/12*'2. Staff Costs (Annual)'!AE20*'2. Staff Costs (Annual)'!AF20*J20,0)</f>
        <v>0</v>
      </c>
      <c r="AI20" s="351">
        <f t="shared" si="13"/>
        <v>0</v>
      </c>
      <c r="AJ20" s="352">
        <f t="shared" si="14"/>
        <v>0</v>
      </c>
      <c r="AK20" s="4"/>
    </row>
    <row r="21" spans="2:37" x14ac:dyDescent="0.25">
      <c r="B21" s="4"/>
      <c r="C21" s="344" t="str">
        <f>IF('1. Staff Posts&amp;Salary (Listing)'!C20="","",'1. Staff Posts&amp;Salary (Listing)'!C20)</f>
        <v/>
      </c>
      <c r="D21" s="345" t="str">
        <f>IF('1. Staff Posts&amp;Salary (Listing)'!D20="","",'1. Staff Posts&amp;Salary (Listing)'!D20)</f>
        <v/>
      </c>
      <c r="E21" s="345" t="str">
        <f>IF('1. Staff Posts&amp;Salary (Listing)'!E20="","",'1. Staff Posts&amp;Salary (Listing)'!E20)</f>
        <v/>
      </c>
      <c r="F21" s="345" t="str">
        <f>VLOOKUP(D21,'START - AWARD DETAILS'!$F$20:$I$40,3,0)</f>
        <v>&lt;select&gt;</v>
      </c>
      <c r="G21" s="345" t="str">
        <f>IF('1. Staff Posts&amp;Salary (Listing)'!F20="","",'1. Staff Posts&amp;Salary (Listing)'!F20)</f>
        <v/>
      </c>
      <c r="H21" s="345" t="str">
        <f>IF('1. Staff Posts&amp;Salary (Listing)'!G20="","",'1. Staff Posts&amp;Salary (Listing)'!G20)</f>
        <v/>
      </c>
      <c r="I21" s="345" t="str">
        <f>IF('1. Staff Posts&amp;Salary (Listing)'!H20="","",'1. Staff Posts&amp;Salary (Listing)'!H20)</f>
        <v/>
      </c>
      <c r="J21" s="346" t="str">
        <f>IF('1. Staff Posts&amp;Salary (Listing)'!M20="","",'1. Staff Posts&amp;Salary (Listing)'!M20)</f>
        <v/>
      </c>
      <c r="K21" s="347"/>
      <c r="L21" s="348"/>
      <c r="M21" s="349">
        <f t="shared" si="8"/>
        <v>0</v>
      </c>
      <c r="N21" s="350">
        <f>IFERROR('1. Staff Posts&amp;Salary (Listing)'!L20/12*'2. Staff Costs (Annual)'!K21*'2. Staff Costs (Annual)'!L21*J21,0)</f>
        <v>0</v>
      </c>
      <c r="O21" s="422"/>
      <c r="P21" s="347"/>
      <c r="Q21" s="348"/>
      <c r="R21" s="349">
        <f t="shared" si="9"/>
        <v>0</v>
      </c>
      <c r="S21" s="350">
        <f>IFERROR('1. Staff Posts&amp;Salary (Listing)'!L20*(1+SUM(O21))/12*'2. Staff Costs (Annual)'!P21*'2. Staff Costs (Annual)'!Q21*J21,0)</f>
        <v>0</v>
      </c>
      <c r="T21" s="422"/>
      <c r="U21" s="347"/>
      <c r="V21" s="348"/>
      <c r="W21" s="349">
        <f t="shared" si="10"/>
        <v>0</v>
      </c>
      <c r="X21" s="350">
        <f>IFERROR('1. Staff Posts&amp;Salary (Listing)'!L20*(1+SUM(O21))*(1+SUM(T21))/12*'2. Staff Costs (Annual)'!U21*'2. Staff Costs (Annual)'!V21*J21,0)</f>
        <v>0</v>
      </c>
      <c r="Y21" s="248"/>
      <c r="Z21" s="347"/>
      <c r="AA21" s="348"/>
      <c r="AB21" s="349">
        <f t="shared" si="11"/>
        <v>0</v>
      </c>
      <c r="AC21" s="350">
        <f>IFERROR('1. Staff Posts&amp;Salary (Listing)'!L20*(1+SUM(O21))*(1+SUM(T21))*(1+SUM(Y21))/12*'2. Staff Costs (Annual)'!Z21*'2. Staff Costs (Annual)'!AA21*J21,0)</f>
        <v>0</v>
      </c>
      <c r="AD21" s="248"/>
      <c r="AE21" s="347"/>
      <c r="AF21" s="348"/>
      <c r="AG21" s="349">
        <f t="shared" si="12"/>
        <v>0</v>
      </c>
      <c r="AH21" s="350">
        <f>IFERROR('1. Staff Posts&amp;Salary (Listing)'!L20*(1+SUM(O21))*(1+SUM(T21))*(1+SUM(Y21))*(1+SUM(AD21))/12*'2. Staff Costs (Annual)'!AE21*'2. Staff Costs (Annual)'!AF21*J21,0)</f>
        <v>0</v>
      </c>
      <c r="AI21" s="351">
        <f t="shared" si="13"/>
        <v>0</v>
      </c>
      <c r="AJ21" s="352">
        <f t="shared" si="14"/>
        <v>0</v>
      </c>
      <c r="AK21" s="4"/>
    </row>
    <row r="22" spans="2:37" x14ac:dyDescent="0.25">
      <c r="B22" s="4"/>
      <c r="C22" s="344" t="str">
        <f>IF('1. Staff Posts&amp;Salary (Listing)'!C21="","",'1. Staff Posts&amp;Salary (Listing)'!C21)</f>
        <v/>
      </c>
      <c r="D22" s="345" t="str">
        <f>IF('1. Staff Posts&amp;Salary (Listing)'!D21="","",'1. Staff Posts&amp;Salary (Listing)'!D21)</f>
        <v/>
      </c>
      <c r="E22" s="345" t="str">
        <f>IF('1. Staff Posts&amp;Salary (Listing)'!E21="","",'1. Staff Posts&amp;Salary (Listing)'!E21)</f>
        <v/>
      </c>
      <c r="F22" s="345" t="str">
        <f>VLOOKUP(D22,'START - AWARD DETAILS'!$F$20:$I$40,3,0)</f>
        <v>&lt;select&gt;</v>
      </c>
      <c r="G22" s="345" t="str">
        <f>IF('1. Staff Posts&amp;Salary (Listing)'!F21="","",'1. Staff Posts&amp;Salary (Listing)'!F21)</f>
        <v/>
      </c>
      <c r="H22" s="345" t="str">
        <f>IF('1. Staff Posts&amp;Salary (Listing)'!G21="","",'1. Staff Posts&amp;Salary (Listing)'!G21)</f>
        <v/>
      </c>
      <c r="I22" s="345" t="str">
        <f>IF('1. Staff Posts&amp;Salary (Listing)'!H21="","",'1. Staff Posts&amp;Salary (Listing)'!H21)</f>
        <v/>
      </c>
      <c r="J22" s="346" t="str">
        <f>IF('1. Staff Posts&amp;Salary (Listing)'!M21="","",'1. Staff Posts&amp;Salary (Listing)'!M21)</f>
        <v/>
      </c>
      <c r="K22" s="347"/>
      <c r="L22" s="348"/>
      <c r="M22" s="349">
        <f t="shared" si="8"/>
        <v>0</v>
      </c>
      <c r="N22" s="350">
        <f>IFERROR('1. Staff Posts&amp;Salary (Listing)'!L21/12*'2. Staff Costs (Annual)'!K22*'2. Staff Costs (Annual)'!L22*J22,0)</f>
        <v>0</v>
      </c>
      <c r="O22" s="422"/>
      <c r="P22" s="347"/>
      <c r="Q22" s="348"/>
      <c r="R22" s="349">
        <f t="shared" si="9"/>
        <v>0</v>
      </c>
      <c r="S22" s="350">
        <f>IFERROR('1. Staff Posts&amp;Salary (Listing)'!L21*(1+SUM(O22))/12*'2. Staff Costs (Annual)'!P22*'2. Staff Costs (Annual)'!Q22*J22,0)</f>
        <v>0</v>
      </c>
      <c r="T22" s="422"/>
      <c r="U22" s="347"/>
      <c r="V22" s="348"/>
      <c r="W22" s="349">
        <f t="shared" si="10"/>
        <v>0</v>
      </c>
      <c r="X22" s="350">
        <f>IFERROR('1. Staff Posts&amp;Salary (Listing)'!L21*(1+SUM(O22))*(1+SUM(T22))/12*'2. Staff Costs (Annual)'!U22*'2. Staff Costs (Annual)'!V22*J22,0)</f>
        <v>0</v>
      </c>
      <c r="Y22" s="248"/>
      <c r="Z22" s="347"/>
      <c r="AA22" s="348"/>
      <c r="AB22" s="349">
        <f t="shared" si="11"/>
        <v>0</v>
      </c>
      <c r="AC22" s="350">
        <f>IFERROR('1. Staff Posts&amp;Salary (Listing)'!L21*(1+SUM(O22))*(1+SUM(T22))*(1+SUM(Y22))/12*'2. Staff Costs (Annual)'!Z22*'2. Staff Costs (Annual)'!AA22*J22,0)</f>
        <v>0</v>
      </c>
      <c r="AD22" s="248"/>
      <c r="AE22" s="347"/>
      <c r="AF22" s="348"/>
      <c r="AG22" s="349">
        <f t="shared" si="12"/>
        <v>0</v>
      </c>
      <c r="AH22" s="350">
        <f>IFERROR('1. Staff Posts&amp;Salary (Listing)'!L21*(1+SUM(O22))*(1+SUM(T22))*(1+SUM(Y22))*(1+SUM(AD22))/12*'2. Staff Costs (Annual)'!AE22*'2. Staff Costs (Annual)'!AF22*J22,0)</f>
        <v>0</v>
      </c>
      <c r="AI22" s="351">
        <f t="shared" si="13"/>
        <v>0</v>
      </c>
      <c r="AJ22" s="352">
        <f t="shared" si="14"/>
        <v>0</v>
      </c>
      <c r="AK22" s="4"/>
    </row>
    <row r="23" spans="2:37" x14ac:dyDescent="0.25">
      <c r="B23" s="4"/>
      <c r="C23" s="344" t="str">
        <f>IF('1. Staff Posts&amp;Salary (Listing)'!C22="","",'1. Staff Posts&amp;Salary (Listing)'!C22)</f>
        <v/>
      </c>
      <c r="D23" s="345" t="str">
        <f>IF('1. Staff Posts&amp;Salary (Listing)'!D22="","",'1. Staff Posts&amp;Salary (Listing)'!D22)</f>
        <v/>
      </c>
      <c r="E23" s="345" t="str">
        <f>IF('1. Staff Posts&amp;Salary (Listing)'!E22="","",'1. Staff Posts&amp;Salary (Listing)'!E22)</f>
        <v/>
      </c>
      <c r="F23" s="345" t="str">
        <f>VLOOKUP(D23,'START - AWARD DETAILS'!$F$20:$I$40,3,0)</f>
        <v>&lt;select&gt;</v>
      </c>
      <c r="G23" s="345" t="str">
        <f>IF('1. Staff Posts&amp;Salary (Listing)'!F22="","",'1. Staff Posts&amp;Salary (Listing)'!F22)</f>
        <v/>
      </c>
      <c r="H23" s="345" t="str">
        <f>IF('1. Staff Posts&amp;Salary (Listing)'!G22="","",'1. Staff Posts&amp;Salary (Listing)'!G22)</f>
        <v/>
      </c>
      <c r="I23" s="345" t="str">
        <f>IF('1. Staff Posts&amp;Salary (Listing)'!H22="","",'1. Staff Posts&amp;Salary (Listing)'!H22)</f>
        <v/>
      </c>
      <c r="J23" s="346" t="str">
        <f>IF('1. Staff Posts&amp;Salary (Listing)'!M22="","",'1. Staff Posts&amp;Salary (Listing)'!M22)</f>
        <v/>
      </c>
      <c r="K23" s="347"/>
      <c r="L23" s="348"/>
      <c r="M23" s="349">
        <f t="shared" si="8"/>
        <v>0</v>
      </c>
      <c r="N23" s="350">
        <f>IFERROR('1. Staff Posts&amp;Salary (Listing)'!L22/12*'2. Staff Costs (Annual)'!K23*'2. Staff Costs (Annual)'!L23*J23,0)</f>
        <v>0</v>
      </c>
      <c r="O23" s="422"/>
      <c r="P23" s="347"/>
      <c r="Q23" s="348"/>
      <c r="R23" s="349">
        <f t="shared" si="9"/>
        <v>0</v>
      </c>
      <c r="S23" s="350">
        <f>IFERROR('1. Staff Posts&amp;Salary (Listing)'!L22*(1+SUM(O23))/12*'2. Staff Costs (Annual)'!P23*'2. Staff Costs (Annual)'!Q23*J23,0)</f>
        <v>0</v>
      </c>
      <c r="T23" s="422"/>
      <c r="U23" s="347"/>
      <c r="V23" s="348"/>
      <c r="W23" s="349">
        <f t="shared" si="10"/>
        <v>0</v>
      </c>
      <c r="X23" s="350">
        <f>IFERROR('1. Staff Posts&amp;Salary (Listing)'!L22*(1+SUM(O23))*(1+SUM(T23))/12*'2. Staff Costs (Annual)'!U23*'2. Staff Costs (Annual)'!V23*J23,0)</f>
        <v>0</v>
      </c>
      <c r="Y23" s="248"/>
      <c r="Z23" s="347"/>
      <c r="AA23" s="348"/>
      <c r="AB23" s="349">
        <f t="shared" si="11"/>
        <v>0</v>
      </c>
      <c r="AC23" s="350">
        <f>IFERROR('1. Staff Posts&amp;Salary (Listing)'!L22*(1+SUM(O23))*(1+SUM(T23))*(1+SUM(Y23))/12*'2. Staff Costs (Annual)'!Z23*'2. Staff Costs (Annual)'!AA23*J23,0)</f>
        <v>0</v>
      </c>
      <c r="AD23" s="248"/>
      <c r="AE23" s="347"/>
      <c r="AF23" s="348"/>
      <c r="AG23" s="349">
        <f t="shared" si="12"/>
        <v>0</v>
      </c>
      <c r="AH23" s="350">
        <f>IFERROR('1. Staff Posts&amp;Salary (Listing)'!L22*(1+SUM(O23))*(1+SUM(T23))*(1+SUM(Y23))*(1+SUM(AD23))/12*'2. Staff Costs (Annual)'!AE23*'2. Staff Costs (Annual)'!AF23*J23,0)</f>
        <v>0</v>
      </c>
      <c r="AI23" s="351">
        <f t="shared" si="13"/>
        <v>0</v>
      </c>
      <c r="AJ23" s="352">
        <f t="shared" si="14"/>
        <v>0</v>
      </c>
      <c r="AK23" s="4"/>
    </row>
    <row r="24" spans="2:37" x14ac:dyDescent="0.25">
      <c r="B24" s="4"/>
      <c r="C24" s="344" t="str">
        <f>IF('1. Staff Posts&amp;Salary (Listing)'!C23="","",'1. Staff Posts&amp;Salary (Listing)'!C23)</f>
        <v/>
      </c>
      <c r="D24" s="345" t="str">
        <f>IF('1. Staff Posts&amp;Salary (Listing)'!D23="","",'1. Staff Posts&amp;Salary (Listing)'!D23)</f>
        <v/>
      </c>
      <c r="E24" s="345" t="str">
        <f>IF('1. Staff Posts&amp;Salary (Listing)'!E23="","",'1. Staff Posts&amp;Salary (Listing)'!E23)</f>
        <v/>
      </c>
      <c r="F24" s="345" t="str">
        <f>VLOOKUP(D24,'START - AWARD DETAILS'!$F$20:$I$40,3,0)</f>
        <v>&lt;select&gt;</v>
      </c>
      <c r="G24" s="345" t="str">
        <f>IF('1. Staff Posts&amp;Salary (Listing)'!F23="","",'1. Staff Posts&amp;Salary (Listing)'!F23)</f>
        <v/>
      </c>
      <c r="H24" s="345" t="str">
        <f>IF('1. Staff Posts&amp;Salary (Listing)'!G23="","",'1. Staff Posts&amp;Salary (Listing)'!G23)</f>
        <v/>
      </c>
      <c r="I24" s="345" t="str">
        <f>IF('1. Staff Posts&amp;Salary (Listing)'!H23="","",'1. Staff Posts&amp;Salary (Listing)'!H23)</f>
        <v/>
      </c>
      <c r="J24" s="346" t="str">
        <f>IF('1. Staff Posts&amp;Salary (Listing)'!M23="","",'1. Staff Posts&amp;Salary (Listing)'!M23)</f>
        <v/>
      </c>
      <c r="K24" s="347"/>
      <c r="L24" s="348"/>
      <c r="M24" s="349">
        <f t="shared" si="8"/>
        <v>0</v>
      </c>
      <c r="N24" s="350">
        <f>IFERROR('1. Staff Posts&amp;Salary (Listing)'!L23/12*'2. Staff Costs (Annual)'!K24*'2. Staff Costs (Annual)'!L24*J24,0)</f>
        <v>0</v>
      </c>
      <c r="O24" s="422"/>
      <c r="P24" s="347"/>
      <c r="Q24" s="348"/>
      <c r="R24" s="349">
        <f t="shared" si="9"/>
        <v>0</v>
      </c>
      <c r="S24" s="350">
        <f>IFERROR('1. Staff Posts&amp;Salary (Listing)'!L23*(1+SUM(O24))/12*'2. Staff Costs (Annual)'!P24*'2. Staff Costs (Annual)'!Q24*J24,0)</f>
        <v>0</v>
      </c>
      <c r="T24" s="422"/>
      <c r="U24" s="347"/>
      <c r="V24" s="348"/>
      <c r="W24" s="349">
        <f t="shared" si="10"/>
        <v>0</v>
      </c>
      <c r="X24" s="350">
        <f>IFERROR('1. Staff Posts&amp;Salary (Listing)'!L23*(1+SUM(O24))*(1+SUM(T24))/12*'2. Staff Costs (Annual)'!U24*'2. Staff Costs (Annual)'!V24*J24,0)</f>
        <v>0</v>
      </c>
      <c r="Y24" s="248"/>
      <c r="Z24" s="347"/>
      <c r="AA24" s="348"/>
      <c r="AB24" s="349">
        <f t="shared" si="11"/>
        <v>0</v>
      </c>
      <c r="AC24" s="350">
        <f>IFERROR('1. Staff Posts&amp;Salary (Listing)'!L23*(1+SUM(O24))*(1+SUM(T24))*(1+SUM(Y24))/12*'2. Staff Costs (Annual)'!Z24*'2. Staff Costs (Annual)'!AA24*J24,0)</f>
        <v>0</v>
      </c>
      <c r="AD24" s="248"/>
      <c r="AE24" s="347"/>
      <c r="AF24" s="348"/>
      <c r="AG24" s="349">
        <f t="shared" si="12"/>
        <v>0</v>
      </c>
      <c r="AH24" s="350">
        <f>IFERROR('1. Staff Posts&amp;Salary (Listing)'!L23*(1+SUM(O24))*(1+SUM(T24))*(1+SUM(Y24))*(1+SUM(AD24))/12*'2. Staff Costs (Annual)'!AE24*'2. Staff Costs (Annual)'!AF24*J24,0)</f>
        <v>0</v>
      </c>
      <c r="AI24" s="351">
        <f t="shared" si="13"/>
        <v>0</v>
      </c>
      <c r="AJ24" s="352">
        <f t="shared" si="14"/>
        <v>0</v>
      </c>
      <c r="AK24" s="4"/>
    </row>
    <row r="25" spans="2:37" x14ac:dyDescent="0.25">
      <c r="B25" s="4"/>
      <c r="C25" s="344" t="str">
        <f>IF('1. Staff Posts&amp;Salary (Listing)'!C24="","",'1. Staff Posts&amp;Salary (Listing)'!C24)</f>
        <v/>
      </c>
      <c r="D25" s="345" t="str">
        <f>IF('1. Staff Posts&amp;Salary (Listing)'!D24="","",'1. Staff Posts&amp;Salary (Listing)'!D24)</f>
        <v/>
      </c>
      <c r="E25" s="345" t="str">
        <f>IF('1. Staff Posts&amp;Salary (Listing)'!E24="","",'1. Staff Posts&amp;Salary (Listing)'!E24)</f>
        <v/>
      </c>
      <c r="F25" s="345" t="str">
        <f>VLOOKUP(D25,'START - AWARD DETAILS'!$F$20:$I$40,3,0)</f>
        <v>&lt;select&gt;</v>
      </c>
      <c r="G25" s="345" t="str">
        <f>IF('1. Staff Posts&amp;Salary (Listing)'!F24="","",'1. Staff Posts&amp;Salary (Listing)'!F24)</f>
        <v/>
      </c>
      <c r="H25" s="345" t="str">
        <f>IF('1. Staff Posts&amp;Salary (Listing)'!G24="","",'1. Staff Posts&amp;Salary (Listing)'!G24)</f>
        <v/>
      </c>
      <c r="I25" s="345" t="str">
        <f>IF('1. Staff Posts&amp;Salary (Listing)'!H24="","",'1. Staff Posts&amp;Salary (Listing)'!H24)</f>
        <v/>
      </c>
      <c r="J25" s="346" t="str">
        <f>IF('1. Staff Posts&amp;Salary (Listing)'!M24="","",'1. Staff Posts&amp;Salary (Listing)'!M24)</f>
        <v/>
      </c>
      <c r="K25" s="347"/>
      <c r="L25" s="348"/>
      <c r="M25" s="349">
        <f t="shared" si="8"/>
        <v>0</v>
      </c>
      <c r="N25" s="350">
        <f>IFERROR('1. Staff Posts&amp;Salary (Listing)'!L24/12*'2. Staff Costs (Annual)'!K25*'2. Staff Costs (Annual)'!L25*J25,0)</f>
        <v>0</v>
      </c>
      <c r="O25" s="422"/>
      <c r="P25" s="347"/>
      <c r="Q25" s="348"/>
      <c r="R25" s="349">
        <f t="shared" si="9"/>
        <v>0</v>
      </c>
      <c r="S25" s="350">
        <f>IFERROR('1. Staff Posts&amp;Salary (Listing)'!L24*(1+SUM(O25))/12*'2. Staff Costs (Annual)'!P25*'2. Staff Costs (Annual)'!Q25*J25,0)</f>
        <v>0</v>
      </c>
      <c r="T25" s="422"/>
      <c r="U25" s="347"/>
      <c r="V25" s="348"/>
      <c r="W25" s="349">
        <f t="shared" si="10"/>
        <v>0</v>
      </c>
      <c r="X25" s="350">
        <f>IFERROR('1. Staff Posts&amp;Salary (Listing)'!L24*(1+SUM(O25))*(1+SUM(T25))/12*'2. Staff Costs (Annual)'!U25*'2. Staff Costs (Annual)'!V25*J25,0)</f>
        <v>0</v>
      </c>
      <c r="Y25" s="248"/>
      <c r="Z25" s="347"/>
      <c r="AA25" s="348"/>
      <c r="AB25" s="349">
        <f t="shared" si="11"/>
        <v>0</v>
      </c>
      <c r="AC25" s="350">
        <f>IFERROR('1. Staff Posts&amp;Salary (Listing)'!L24*(1+SUM(O25))*(1+SUM(T25))*(1+SUM(Y25))/12*'2. Staff Costs (Annual)'!Z25*'2. Staff Costs (Annual)'!AA25*J25,0)</f>
        <v>0</v>
      </c>
      <c r="AD25" s="248"/>
      <c r="AE25" s="347"/>
      <c r="AF25" s="348"/>
      <c r="AG25" s="349">
        <f t="shared" si="12"/>
        <v>0</v>
      </c>
      <c r="AH25" s="350">
        <f>IFERROR('1. Staff Posts&amp;Salary (Listing)'!L24*(1+SUM(O25))*(1+SUM(T25))*(1+SUM(Y25))*(1+SUM(AD25))/12*'2. Staff Costs (Annual)'!AE25*'2. Staff Costs (Annual)'!AF25*J25,0)</f>
        <v>0</v>
      </c>
      <c r="AI25" s="351">
        <f t="shared" si="13"/>
        <v>0</v>
      </c>
      <c r="AJ25" s="352">
        <f t="shared" si="14"/>
        <v>0</v>
      </c>
      <c r="AK25" s="4"/>
    </row>
    <row r="26" spans="2:37" x14ac:dyDescent="0.25">
      <c r="B26" s="4"/>
      <c r="C26" s="344" t="str">
        <f>IF('1. Staff Posts&amp;Salary (Listing)'!C25="","",'1. Staff Posts&amp;Salary (Listing)'!C25)</f>
        <v/>
      </c>
      <c r="D26" s="345" t="str">
        <f>IF('1. Staff Posts&amp;Salary (Listing)'!D25="","",'1. Staff Posts&amp;Salary (Listing)'!D25)</f>
        <v/>
      </c>
      <c r="E26" s="345" t="str">
        <f>IF('1. Staff Posts&amp;Salary (Listing)'!E25="","",'1. Staff Posts&amp;Salary (Listing)'!E25)</f>
        <v/>
      </c>
      <c r="F26" s="345" t="str">
        <f>VLOOKUP(D26,'START - AWARD DETAILS'!$F$20:$I$40,3,0)</f>
        <v>&lt;select&gt;</v>
      </c>
      <c r="G26" s="345" t="str">
        <f>IF('1. Staff Posts&amp;Salary (Listing)'!F25="","",'1. Staff Posts&amp;Salary (Listing)'!F25)</f>
        <v/>
      </c>
      <c r="H26" s="345" t="str">
        <f>IF('1. Staff Posts&amp;Salary (Listing)'!G25="","",'1. Staff Posts&amp;Salary (Listing)'!G25)</f>
        <v/>
      </c>
      <c r="I26" s="345" t="str">
        <f>IF('1. Staff Posts&amp;Salary (Listing)'!H25="","",'1. Staff Posts&amp;Salary (Listing)'!H25)</f>
        <v/>
      </c>
      <c r="J26" s="346" t="str">
        <f>IF('1. Staff Posts&amp;Salary (Listing)'!M25="","",'1. Staff Posts&amp;Salary (Listing)'!M25)</f>
        <v/>
      </c>
      <c r="K26" s="347"/>
      <c r="L26" s="348"/>
      <c r="M26" s="349">
        <f t="shared" si="8"/>
        <v>0</v>
      </c>
      <c r="N26" s="350">
        <f>IFERROR('1. Staff Posts&amp;Salary (Listing)'!L25/12*'2. Staff Costs (Annual)'!K26*'2. Staff Costs (Annual)'!L26*J26,0)</f>
        <v>0</v>
      </c>
      <c r="O26" s="422"/>
      <c r="P26" s="347"/>
      <c r="Q26" s="348"/>
      <c r="R26" s="349">
        <f t="shared" si="9"/>
        <v>0</v>
      </c>
      <c r="S26" s="350">
        <f>IFERROR('1. Staff Posts&amp;Salary (Listing)'!L25*(1+SUM(O26))/12*'2. Staff Costs (Annual)'!P26*'2. Staff Costs (Annual)'!Q26*J26,0)</f>
        <v>0</v>
      </c>
      <c r="T26" s="422"/>
      <c r="U26" s="347"/>
      <c r="V26" s="348"/>
      <c r="W26" s="349">
        <f t="shared" si="10"/>
        <v>0</v>
      </c>
      <c r="X26" s="350">
        <f>IFERROR('1. Staff Posts&amp;Salary (Listing)'!L25*(1+SUM(O26))*(1+SUM(T26))/12*'2. Staff Costs (Annual)'!U26*'2. Staff Costs (Annual)'!V26*J26,0)</f>
        <v>0</v>
      </c>
      <c r="Y26" s="248"/>
      <c r="Z26" s="347"/>
      <c r="AA26" s="348"/>
      <c r="AB26" s="349">
        <f t="shared" si="11"/>
        <v>0</v>
      </c>
      <c r="AC26" s="350">
        <f>IFERROR('1. Staff Posts&amp;Salary (Listing)'!L25*(1+SUM(O26))*(1+SUM(T26))*(1+SUM(Y26))/12*'2. Staff Costs (Annual)'!Z26*'2. Staff Costs (Annual)'!AA26*J26,0)</f>
        <v>0</v>
      </c>
      <c r="AD26" s="248"/>
      <c r="AE26" s="347"/>
      <c r="AF26" s="348"/>
      <c r="AG26" s="349">
        <f t="shared" si="12"/>
        <v>0</v>
      </c>
      <c r="AH26" s="350">
        <f>IFERROR('1. Staff Posts&amp;Salary (Listing)'!L25*(1+SUM(O26))*(1+SUM(T26))*(1+SUM(Y26))*(1+SUM(AD26))/12*'2. Staff Costs (Annual)'!AE26*'2. Staff Costs (Annual)'!AF26*J26,0)</f>
        <v>0</v>
      </c>
      <c r="AI26" s="351">
        <f t="shared" si="13"/>
        <v>0</v>
      </c>
      <c r="AJ26" s="352">
        <f t="shared" si="14"/>
        <v>0</v>
      </c>
      <c r="AK26" s="4"/>
    </row>
    <row r="27" spans="2:37" x14ac:dyDescent="0.25">
      <c r="B27" s="4"/>
      <c r="C27" s="344" t="str">
        <f>IF('1. Staff Posts&amp;Salary (Listing)'!C26="","",'1. Staff Posts&amp;Salary (Listing)'!C26)</f>
        <v/>
      </c>
      <c r="D27" s="345" t="str">
        <f>IF('1. Staff Posts&amp;Salary (Listing)'!D26="","",'1. Staff Posts&amp;Salary (Listing)'!D26)</f>
        <v/>
      </c>
      <c r="E27" s="345" t="str">
        <f>IF('1. Staff Posts&amp;Salary (Listing)'!E26="","",'1. Staff Posts&amp;Salary (Listing)'!E26)</f>
        <v/>
      </c>
      <c r="F27" s="345" t="str">
        <f>VLOOKUP(D27,'START - AWARD DETAILS'!$F$20:$I$40,3,0)</f>
        <v>&lt;select&gt;</v>
      </c>
      <c r="G27" s="345" t="str">
        <f>IF('1. Staff Posts&amp;Salary (Listing)'!F26="","",'1. Staff Posts&amp;Salary (Listing)'!F26)</f>
        <v/>
      </c>
      <c r="H27" s="345" t="str">
        <f>IF('1. Staff Posts&amp;Salary (Listing)'!G26="","",'1. Staff Posts&amp;Salary (Listing)'!G26)</f>
        <v/>
      </c>
      <c r="I27" s="345" t="str">
        <f>IF('1. Staff Posts&amp;Salary (Listing)'!H26="","",'1. Staff Posts&amp;Salary (Listing)'!H26)</f>
        <v/>
      </c>
      <c r="J27" s="346" t="str">
        <f>IF('1. Staff Posts&amp;Salary (Listing)'!M26="","",'1. Staff Posts&amp;Salary (Listing)'!M26)</f>
        <v/>
      </c>
      <c r="K27" s="347"/>
      <c r="L27" s="348"/>
      <c r="M27" s="349">
        <f t="shared" si="8"/>
        <v>0</v>
      </c>
      <c r="N27" s="350">
        <f>IFERROR('1. Staff Posts&amp;Salary (Listing)'!L26/12*'2. Staff Costs (Annual)'!K27*'2. Staff Costs (Annual)'!L27*J27,0)</f>
        <v>0</v>
      </c>
      <c r="O27" s="422"/>
      <c r="P27" s="347"/>
      <c r="Q27" s="348"/>
      <c r="R27" s="349">
        <f t="shared" si="9"/>
        <v>0</v>
      </c>
      <c r="S27" s="350">
        <f>IFERROR('1. Staff Posts&amp;Salary (Listing)'!L26*(1+SUM(O27))/12*'2. Staff Costs (Annual)'!P27*'2. Staff Costs (Annual)'!Q27*J27,0)</f>
        <v>0</v>
      </c>
      <c r="T27" s="422"/>
      <c r="U27" s="347"/>
      <c r="V27" s="348"/>
      <c r="W27" s="349">
        <f t="shared" si="10"/>
        <v>0</v>
      </c>
      <c r="X27" s="350">
        <f>IFERROR('1. Staff Posts&amp;Salary (Listing)'!L26*(1+SUM(O27))*(1+SUM(T27))/12*'2. Staff Costs (Annual)'!U27*'2. Staff Costs (Annual)'!V27*J27,0)</f>
        <v>0</v>
      </c>
      <c r="Y27" s="248"/>
      <c r="Z27" s="347"/>
      <c r="AA27" s="348"/>
      <c r="AB27" s="349">
        <f t="shared" si="11"/>
        <v>0</v>
      </c>
      <c r="AC27" s="350">
        <f>IFERROR('1. Staff Posts&amp;Salary (Listing)'!L26*(1+SUM(O27))*(1+SUM(T27))*(1+SUM(Y27))/12*'2. Staff Costs (Annual)'!Z27*'2. Staff Costs (Annual)'!AA27*J27,0)</f>
        <v>0</v>
      </c>
      <c r="AD27" s="248"/>
      <c r="AE27" s="347"/>
      <c r="AF27" s="348"/>
      <c r="AG27" s="349">
        <f t="shared" si="12"/>
        <v>0</v>
      </c>
      <c r="AH27" s="350">
        <f>IFERROR('1. Staff Posts&amp;Salary (Listing)'!L26*(1+SUM(O27))*(1+SUM(T27))*(1+SUM(Y27))*(1+SUM(AD27))/12*'2. Staff Costs (Annual)'!AE27*'2. Staff Costs (Annual)'!AF27*J27,0)</f>
        <v>0</v>
      </c>
      <c r="AI27" s="351">
        <f t="shared" si="13"/>
        <v>0</v>
      </c>
      <c r="AJ27" s="352">
        <f t="shared" si="14"/>
        <v>0</v>
      </c>
      <c r="AK27" s="4"/>
    </row>
    <row r="28" spans="2:37" x14ac:dyDescent="0.25">
      <c r="B28" s="4"/>
      <c r="C28" s="344" t="str">
        <f>IF('1. Staff Posts&amp;Salary (Listing)'!C27="","",'1. Staff Posts&amp;Salary (Listing)'!C27)</f>
        <v/>
      </c>
      <c r="D28" s="345" t="str">
        <f>IF('1. Staff Posts&amp;Salary (Listing)'!D27="","",'1. Staff Posts&amp;Salary (Listing)'!D27)</f>
        <v/>
      </c>
      <c r="E28" s="345" t="str">
        <f>IF('1. Staff Posts&amp;Salary (Listing)'!E27="","",'1. Staff Posts&amp;Salary (Listing)'!E27)</f>
        <v/>
      </c>
      <c r="F28" s="345" t="str">
        <f>VLOOKUP(D28,'START - AWARD DETAILS'!$F$20:$I$40,3,0)</f>
        <v>&lt;select&gt;</v>
      </c>
      <c r="G28" s="345" t="str">
        <f>IF('1. Staff Posts&amp;Salary (Listing)'!F27="","",'1. Staff Posts&amp;Salary (Listing)'!F27)</f>
        <v/>
      </c>
      <c r="H28" s="345" t="str">
        <f>IF('1. Staff Posts&amp;Salary (Listing)'!G27="","",'1. Staff Posts&amp;Salary (Listing)'!G27)</f>
        <v/>
      </c>
      <c r="I28" s="345" t="str">
        <f>IF('1. Staff Posts&amp;Salary (Listing)'!H27="","",'1. Staff Posts&amp;Salary (Listing)'!H27)</f>
        <v/>
      </c>
      <c r="J28" s="346" t="str">
        <f>IF('1. Staff Posts&amp;Salary (Listing)'!M27="","",'1. Staff Posts&amp;Salary (Listing)'!M27)</f>
        <v/>
      </c>
      <c r="K28" s="347"/>
      <c r="L28" s="348"/>
      <c r="M28" s="349">
        <f t="shared" si="8"/>
        <v>0</v>
      </c>
      <c r="N28" s="350">
        <f>IFERROR('1. Staff Posts&amp;Salary (Listing)'!L27/12*'2. Staff Costs (Annual)'!K28*'2. Staff Costs (Annual)'!L28*J28,0)</f>
        <v>0</v>
      </c>
      <c r="O28" s="422"/>
      <c r="P28" s="347"/>
      <c r="Q28" s="348"/>
      <c r="R28" s="349">
        <f t="shared" si="9"/>
        <v>0</v>
      </c>
      <c r="S28" s="350">
        <f>IFERROR('1. Staff Posts&amp;Salary (Listing)'!L27*(1+SUM(O28))/12*'2. Staff Costs (Annual)'!P28*'2. Staff Costs (Annual)'!Q28*J28,0)</f>
        <v>0</v>
      </c>
      <c r="T28" s="422"/>
      <c r="U28" s="347"/>
      <c r="V28" s="348"/>
      <c r="W28" s="349">
        <f t="shared" si="10"/>
        <v>0</v>
      </c>
      <c r="X28" s="350">
        <f>IFERROR('1. Staff Posts&amp;Salary (Listing)'!L27*(1+SUM(O28))*(1+SUM(T28))/12*'2. Staff Costs (Annual)'!U28*'2. Staff Costs (Annual)'!V28*J28,0)</f>
        <v>0</v>
      </c>
      <c r="Y28" s="248"/>
      <c r="Z28" s="347"/>
      <c r="AA28" s="348"/>
      <c r="AB28" s="349">
        <f t="shared" si="11"/>
        <v>0</v>
      </c>
      <c r="AC28" s="350">
        <f>IFERROR('1. Staff Posts&amp;Salary (Listing)'!L27*(1+SUM(O28))*(1+SUM(T28))*(1+SUM(Y28))/12*'2. Staff Costs (Annual)'!Z28*'2. Staff Costs (Annual)'!AA28*J28,0)</f>
        <v>0</v>
      </c>
      <c r="AD28" s="248"/>
      <c r="AE28" s="347"/>
      <c r="AF28" s="348"/>
      <c r="AG28" s="349">
        <f t="shared" si="12"/>
        <v>0</v>
      </c>
      <c r="AH28" s="350">
        <f>IFERROR('1. Staff Posts&amp;Salary (Listing)'!L27*(1+SUM(O28))*(1+SUM(T28))*(1+SUM(Y28))*(1+SUM(AD28))/12*'2. Staff Costs (Annual)'!AE28*'2. Staff Costs (Annual)'!AF28*J28,0)</f>
        <v>0</v>
      </c>
      <c r="AI28" s="351">
        <f t="shared" si="13"/>
        <v>0</v>
      </c>
      <c r="AJ28" s="352">
        <f t="shared" si="14"/>
        <v>0</v>
      </c>
      <c r="AK28" s="4"/>
    </row>
    <row r="29" spans="2:37" x14ac:dyDescent="0.25">
      <c r="B29" s="4"/>
      <c r="C29" s="344" t="str">
        <f>IF('1. Staff Posts&amp;Salary (Listing)'!C28="","",'1. Staff Posts&amp;Salary (Listing)'!C28)</f>
        <v/>
      </c>
      <c r="D29" s="345" t="str">
        <f>IF('1. Staff Posts&amp;Salary (Listing)'!D28="","",'1. Staff Posts&amp;Salary (Listing)'!D28)</f>
        <v/>
      </c>
      <c r="E29" s="345" t="str">
        <f>IF('1. Staff Posts&amp;Salary (Listing)'!E28="","",'1. Staff Posts&amp;Salary (Listing)'!E28)</f>
        <v/>
      </c>
      <c r="F29" s="345" t="str">
        <f>VLOOKUP(D29,'START - AWARD DETAILS'!$F$20:$I$40,3,0)</f>
        <v>&lt;select&gt;</v>
      </c>
      <c r="G29" s="345" t="str">
        <f>IF('1. Staff Posts&amp;Salary (Listing)'!F28="","",'1. Staff Posts&amp;Salary (Listing)'!F28)</f>
        <v/>
      </c>
      <c r="H29" s="345" t="str">
        <f>IF('1. Staff Posts&amp;Salary (Listing)'!G28="","",'1. Staff Posts&amp;Salary (Listing)'!G28)</f>
        <v/>
      </c>
      <c r="I29" s="345" t="str">
        <f>IF('1. Staff Posts&amp;Salary (Listing)'!H28="","",'1. Staff Posts&amp;Salary (Listing)'!H28)</f>
        <v/>
      </c>
      <c r="J29" s="346" t="str">
        <f>IF('1. Staff Posts&amp;Salary (Listing)'!M28="","",'1. Staff Posts&amp;Salary (Listing)'!M28)</f>
        <v/>
      </c>
      <c r="K29" s="347"/>
      <c r="L29" s="348"/>
      <c r="M29" s="349">
        <f t="shared" si="8"/>
        <v>0</v>
      </c>
      <c r="N29" s="350">
        <f>IFERROR('1. Staff Posts&amp;Salary (Listing)'!L28/12*'2. Staff Costs (Annual)'!K29*'2. Staff Costs (Annual)'!L29*J29,0)</f>
        <v>0</v>
      </c>
      <c r="O29" s="422"/>
      <c r="P29" s="347"/>
      <c r="Q29" s="348"/>
      <c r="R29" s="349">
        <f t="shared" si="9"/>
        <v>0</v>
      </c>
      <c r="S29" s="350">
        <f>IFERROR('1. Staff Posts&amp;Salary (Listing)'!L28*(1+SUM(O29))/12*'2. Staff Costs (Annual)'!P29*'2. Staff Costs (Annual)'!Q29*J29,0)</f>
        <v>0</v>
      </c>
      <c r="T29" s="422"/>
      <c r="U29" s="347"/>
      <c r="V29" s="348"/>
      <c r="W29" s="349">
        <f t="shared" si="10"/>
        <v>0</v>
      </c>
      <c r="X29" s="350">
        <f>IFERROR('1. Staff Posts&amp;Salary (Listing)'!L28*(1+SUM(O29))*(1+SUM(T29))/12*'2. Staff Costs (Annual)'!U29*'2. Staff Costs (Annual)'!V29*J29,0)</f>
        <v>0</v>
      </c>
      <c r="Y29" s="248"/>
      <c r="Z29" s="347"/>
      <c r="AA29" s="348"/>
      <c r="AB29" s="349">
        <f t="shared" si="11"/>
        <v>0</v>
      </c>
      <c r="AC29" s="350">
        <f>IFERROR('1. Staff Posts&amp;Salary (Listing)'!L28*(1+SUM(O29))*(1+SUM(T29))*(1+SUM(Y29))/12*'2. Staff Costs (Annual)'!Z29*'2. Staff Costs (Annual)'!AA29*J29,0)</f>
        <v>0</v>
      </c>
      <c r="AD29" s="248"/>
      <c r="AE29" s="347"/>
      <c r="AF29" s="348"/>
      <c r="AG29" s="349">
        <f t="shared" si="12"/>
        <v>0</v>
      </c>
      <c r="AH29" s="350">
        <f>IFERROR('1. Staff Posts&amp;Salary (Listing)'!L28*(1+SUM(O29))*(1+SUM(T29))*(1+SUM(Y29))*(1+SUM(AD29))/12*'2. Staff Costs (Annual)'!AE29*'2. Staff Costs (Annual)'!AF29*J29,0)</f>
        <v>0</v>
      </c>
      <c r="AI29" s="351">
        <f t="shared" si="13"/>
        <v>0</v>
      </c>
      <c r="AJ29" s="352">
        <f t="shared" si="14"/>
        <v>0</v>
      </c>
      <c r="AK29" s="4"/>
    </row>
    <row r="30" spans="2:37" x14ac:dyDescent="0.25">
      <c r="B30" s="4"/>
      <c r="C30" s="344" t="str">
        <f>IF('1. Staff Posts&amp;Salary (Listing)'!C29="","",'1. Staff Posts&amp;Salary (Listing)'!C29)</f>
        <v/>
      </c>
      <c r="D30" s="345" t="str">
        <f>IF('1. Staff Posts&amp;Salary (Listing)'!D29="","",'1. Staff Posts&amp;Salary (Listing)'!D29)</f>
        <v/>
      </c>
      <c r="E30" s="345" t="str">
        <f>IF('1. Staff Posts&amp;Salary (Listing)'!E29="","",'1. Staff Posts&amp;Salary (Listing)'!E29)</f>
        <v/>
      </c>
      <c r="F30" s="345" t="str">
        <f>VLOOKUP(D30,'START - AWARD DETAILS'!$F$20:$I$40,3,0)</f>
        <v>&lt;select&gt;</v>
      </c>
      <c r="G30" s="345" t="str">
        <f>IF('1. Staff Posts&amp;Salary (Listing)'!F29="","",'1. Staff Posts&amp;Salary (Listing)'!F29)</f>
        <v/>
      </c>
      <c r="H30" s="345" t="str">
        <f>IF('1. Staff Posts&amp;Salary (Listing)'!G29="","",'1. Staff Posts&amp;Salary (Listing)'!G29)</f>
        <v/>
      </c>
      <c r="I30" s="345" t="str">
        <f>IF('1. Staff Posts&amp;Salary (Listing)'!H29="","",'1. Staff Posts&amp;Salary (Listing)'!H29)</f>
        <v/>
      </c>
      <c r="J30" s="346" t="str">
        <f>IF('1. Staff Posts&amp;Salary (Listing)'!M29="","",'1. Staff Posts&amp;Salary (Listing)'!M29)</f>
        <v/>
      </c>
      <c r="K30" s="347"/>
      <c r="L30" s="348"/>
      <c r="M30" s="349">
        <f t="shared" si="8"/>
        <v>0</v>
      </c>
      <c r="N30" s="350">
        <f>IFERROR('1. Staff Posts&amp;Salary (Listing)'!L29/12*'2. Staff Costs (Annual)'!K30*'2. Staff Costs (Annual)'!L30*J30,0)</f>
        <v>0</v>
      </c>
      <c r="O30" s="422"/>
      <c r="P30" s="347"/>
      <c r="Q30" s="348"/>
      <c r="R30" s="349">
        <f t="shared" si="9"/>
        <v>0</v>
      </c>
      <c r="S30" s="350">
        <f>IFERROR('1. Staff Posts&amp;Salary (Listing)'!L29*(1+SUM(O30))/12*'2. Staff Costs (Annual)'!P30*'2. Staff Costs (Annual)'!Q30*J30,0)</f>
        <v>0</v>
      </c>
      <c r="T30" s="422"/>
      <c r="U30" s="347"/>
      <c r="V30" s="348"/>
      <c r="W30" s="349">
        <f t="shared" si="10"/>
        <v>0</v>
      </c>
      <c r="X30" s="350">
        <f>IFERROR('1. Staff Posts&amp;Salary (Listing)'!L29*(1+SUM(O30))*(1+SUM(T30))/12*'2. Staff Costs (Annual)'!U30*'2. Staff Costs (Annual)'!V30*J30,0)</f>
        <v>0</v>
      </c>
      <c r="Y30" s="248"/>
      <c r="Z30" s="347"/>
      <c r="AA30" s="348"/>
      <c r="AB30" s="349">
        <f t="shared" si="11"/>
        <v>0</v>
      </c>
      <c r="AC30" s="350">
        <f>IFERROR('1. Staff Posts&amp;Salary (Listing)'!L29*(1+SUM(O30))*(1+SUM(T30))*(1+SUM(Y30))/12*'2. Staff Costs (Annual)'!Z30*'2. Staff Costs (Annual)'!AA30*J30,0)</f>
        <v>0</v>
      </c>
      <c r="AD30" s="248"/>
      <c r="AE30" s="347"/>
      <c r="AF30" s="348"/>
      <c r="AG30" s="349">
        <f t="shared" si="12"/>
        <v>0</v>
      </c>
      <c r="AH30" s="350">
        <f>IFERROR('1. Staff Posts&amp;Salary (Listing)'!L29*(1+SUM(O30))*(1+SUM(T30))*(1+SUM(Y30))*(1+SUM(AD30))/12*'2. Staff Costs (Annual)'!AE30*'2. Staff Costs (Annual)'!AF30*J30,0)</f>
        <v>0</v>
      </c>
      <c r="AI30" s="351">
        <f t="shared" si="13"/>
        <v>0</v>
      </c>
      <c r="AJ30" s="352">
        <f t="shared" si="14"/>
        <v>0</v>
      </c>
      <c r="AK30" s="4"/>
    </row>
    <row r="31" spans="2:37" x14ac:dyDescent="0.25">
      <c r="B31" s="4"/>
      <c r="C31" s="344" t="str">
        <f>IF('1. Staff Posts&amp;Salary (Listing)'!C30="","",'1. Staff Posts&amp;Salary (Listing)'!C30)</f>
        <v/>
      </c>
      <c r="D31" s="345" t="str">
        <f>IF('1. Staff Posts&amp;Salary (Listing)'!D30="","",'1. Staff Posts&amp;Salary (Listing)'!D30)</f>
        <v/>
      </c>
      <c r="E31" s="345" t="str">
        <f>IF('1. Staff Posts&amp;Salary (Listing)'!E30="","",'1. Staff Posts&amp;Salary (Listing)'!E30)</f>
        <v/>
      </c>
      <c r="F31" s="345" t="str">
        <f>VLOOKUP(D31,'START - AWARD DETAILS'!$F$20:$I$40,3,0)</f>
        <v>&lt;select&gt;</v>
      </c>
      <c r="G31" s="345" t="str">
        <f>IF('1. Staff Posts&amp;Salary (Listing)'!F30="","",'1. Staff Posts&amp;Salary (Listing)'!F30)</f>
        <v/>
      </c>
      <c r="H31" s="345" t="str">
        <f>IF('1. Staff Posts&amp;Salary (Listing)'!G30="","",'1. Staff Posts&amp;Salary (Listing)'!G30)</f>
        <v/>
      </c>
      <c r="I31" s="345" t="str">
        <f>IF('1. Staff Posts&amp;Salary (Listing)'!H30="","",'1. Staff Posts&amp;Salary (Listing)'!H30)</f>
        <v/>
      </c>
      <c r="J31" s="346" t="str">
        <f>IF('1. Staff Posts&amp;Salary (Listing)'!M30="","",'1. Staff Posts&amp;Salary (Listing)'!M30)</f>
        <v/>
      </c>
      <c r="K31" s="347"/>
      <c r="L31" s="348"/>
      <c r="M31" s="349">
        <f t="shared" si="8"/>
        <v>0</v>
      </c>
      <c r="N31" s="350">
        <f>IFERROR('1. Staff Posts&amp;Salary (Listing)'!L30/12*'2. Staff Costs (Annual)'!K31*'2. Staff Costs (Annual)'!L31*J31,0)</f>
        <v>0</v>
      </c>
      <c r="O31" s="422"/>
      <c r="P31" s="347"/>
      <c r="Q31" s="348"/>
      <c r="R31" s="349">
        <f t="shared" si="9"/>
        <v>0</v>
      </c>
      <c r="S31" s="350">
        <f>IFERROR('1. Staff Posts&amp;Salary (Listing)'!L30*(1+SUM(O31))/12*'2. Staff Costs (Annual)'!P31*'2. Staff Costs (Annual)'!Q31*J31,0)</f>
        <v>0</v>
      </c>
      <c r="T31" s="422"/>
      <c r="U31" s="347"/>
      <c r="V31" s="348"/>
      <c r="W31" s="349">
        <f t="shared" si="10"/>
        <v>0</v>
      </c>
      <c r="X31" s="350">
        <f>IFERROR('1. Staff Posts&amp;Salary (Listing)'!L30*(1+SUM(O31))*(1+SUM(T31))/12*'2. Staff Costs (Annual)'!U31*'2. Staff Costs (Annual)'!V31*J31,0)</f>
        <v>0</v>
      </c>
      <c r="Y31" s="248"/>
      <c r="Z31" s="347"/>
      <c r="AA31" s="348"/>
      <c r="AB31" s="349">
        <f t="shared" si="11"/>
        <v>0</v>
      </c>
      <c r="AC31" s="350">
        <f>IFERROR('1. Staff Posts&amp;Salary (Listing)'!L30*(1+SUM(O31))*(1+SUM(T31))*(1+SUM(Y31))/12*'2. Staff Costs (Annual)'!Z31*'2. Staff Costs (Annual)'!AA31*J31,0)</f>
        <v>0</v>
      </c>
      <c r="AD31" s="248"/>
      <c r="AE31" s="347"/>
      <c r="AF31" s="348"/>
      <c r="AG31" s="349">
        <f t="shared" si="12"/>
        <v>0</v>
      </c>
      <c r="AH31" s="350">
        <f>IFERROR('1. Staff Posts&amp;Salary (Listing)'!L30*(1+SUM(O31))*(1+SUM(T31))*(1+SUM(Y31))*(1+SUM(AD31))/12*'2. Staff Costs (Annual)'!AE31*'2. Staff Costs (Annual)'!AF31*J31,0)</f>
        <v>0</v>
      </c>
      <c r="AI31" s="351">
        <f t="shared" si="13"/>
        <v>0</v>
      </c>
      <c r="AJ31" s="352">
        <f t="shared" si="14"/>
        <v>0</v>
      </c>
      <c r="AK31" s="4"/>
    </row>
    <row r="32" spans="2:37" x14ac:dyDescent="0.25">
      <c r="B32" s="4"/>
      <c r="C32" s="344" t="str">
        <f>IF('1. Staff Posts&amp;Salary (Listing)'!C31="","",'1. Staff Posts&amp;Salary (Listing)'!C31)</f>
        <v/>
      </c>
      <c r="D32" s="345" t="str">
        <f>IF('1. Staff Posts&amp;Salary (Listing)'!D31="","",'1. Staff Posts&amp;Salary (Listing)'!D31)</f>
        <v/>
      </c>
      <c r="E32" s="345" t="str">
        <f>IF('1. Staff Posts&amp;Salary (Listing)'!E31="","",'1. Staff Posts&amp;Salary (Listing)'!E31)</f>
        <v/>
      </c>
      <c r="F32" s="345" t="str">
        <f>VLOOKUP(D32,'START - AWARD DETAILS'!$F$20:$I$40,3,0)</f>
        <v>&lt;select&gt;</v>
      </c>
      <c r="G32" s="345" t="str">
        <f>IF('1. Staff Posts&amp;Salary (Listing)'!F31="","",'1. Staff Posts&amp;Salary (Listing)'!F31)</f>
        <v/>
      </c>
      <c r="H32" s="345" t="str">
        <f>IF('1. Staff Posts&amp;Salary (Listing)'!G31="","",'1. Staff Posts&amp;Salary (Listing)'!G31)</f>
        <v/>
      </c>
      <c r="I32" s="345" t="str">
        <f>IF('1. Staff Posts&amp;Salary (Listing)'!H31="","",'1. Staff Posts&amp;Salary (Listing)'!H31)</f>
        <v/>
      </c>
      <c r="J32" s="346" t="str">
        <f>IF('1. Staff Posts&amp;Salary (Listing)'!M31="","",'1. Staff Posts&amp;Salary (Listing)'!M31)</f>
        <v/>
      </c>
      <c r="K32" s="347"/>
      <c r="L32" s="348"/>
      <c r="M32" s="349">
        <f t="shared" si="8"/>
        <v>0</v>
      </c>
      <c r="N32" s="350">
        <f>IFERROR('1. Staff Posts&amp;Salary (Listing)'!L31/12*'2. Staff Costs (Annual)'!K32*'2. Staff Costs (Annual)'!L32*J32,0)</f>
        <v>0</v>
      </c>
      <c r="O32" s="422"/>
      <c r="P32" s="347"/>
      <c r="Q32" s="348"/>
      <c r="R32" s="349">
        <f t="shared" si="9"/>
        <v>0</v>
      </c>
      <c r="S32" s="350">
        <f>IFERROR('1. Staff Posts&amp;Salary (Listing)'!L31*(1+SUM(O32))/12*'2. Staff Costs (Annual)'!P32*'2. Staff Costs (Annual)'!Q32*J32,0)</f>
        <v>0</v>
      </c>
      <c r="T32" s="422"/>
      <c r="U32" s="347"/>
      <c r="V32" s="348"/>
      <c r="W32" s="349">
        <f t="shared" si="10"/>
        <v>0</v>
      </c>
      <c r="X32" s="350">
        <f>IFERROR('1. Staff Posts&amp;Salary (Listing)'!L31*(1+SUM(O32))*(1+SUM(T32))/12*'2. Staff Costs (Annual)'!U32*'2. Staff Costs (Annual)'!V32*J32,0)</f>
        <v>0</v>
      </c>
      <c r="Y32" s="248"/>
      <c r="Z32" s="347"/>
      <c r="AA32" s="348"/>
      <c r="AB32" s="349">
        <f t="shared" si="11"/>
        <v>0</v>
      </c>
      <c r="AC32" s="350">
        <f>IFERROR('1. Staff Posts&amp;Salary (Listing)'!L31*(1+SUM(O32))*(1+SUM(T32))*(1+SUM(Y32))/12*'2. Staff Costs (Annual)'!Z32*'2. Staff Costs (Annual)'!AA32*J32,0)</f>
        <v>0</v>
      </c>
      <c r="AD32" s="248"/>
      <c r="AE32" s="347"/>
      <c r="AF32" s="348"/>
      <c r="AG32" s="349">
        <f t="shared" si="12"/>
        <v>0</v>
      </c>
      <c r="AH32" s="350">
        <f>IFERROR('1. Staff Posts&amp;Salary (Listing)'!L31*(1+SUM(O32))*(1+SUM(T32))*(1+SUM(Y32))*(1+SUM(AD32))/12*'2. Staff Costs (Annual)'!AE32*'2. Staff Costs (Annual)'!AF32*J32,0)</f>
        <v>0</v>
      </c>
      <c r="AI32" s="351">
        <f t="shared" si="13"/>
        <v>0</v>
      </c>
      <c r="AJ32" s="352">
        <f t="shared" si="14"/>
        <v>0</v>
      </c>
      <c r="AK32" s="4"/>
    </row>
    <row r="33" spans="2:37" x14ac:dyDescent="0.25">
      <c r="B33" s="4"/>
      <c r="C33" s="344" t="str">
        <f>IF('1. Staff Posts&amp;Salary (Listing)'!C32="","",'1. Staff Posts&amp;Salary (Listing)'!C32)</f>
        <v/>
      </c>
      <c r="D33" s="345" t="str">
        <f>IF('1. Staff Posts&amp;Salary (Listing)'!D32="","",'1. Staff Posts&amp;Salary (Listing)'!D32)</f>
        <v/>
      </c>
      <c r="E33" s="345" t="str">
        <f>IF('1. Staff Posts&amp;Salary (Listing)'!E32="","",'1. Staff Posts&amp;Salary (Listing)'!E32)</f>
        <v/>
      </c>
      <c r="F33" s="345" t="str">
        <f>VLOOKUP(D33,'START - AWARD DETAILS'!$F$20:$I$40,3,0)</f>
        <v>&lt;select&gt;</v>
      </c>
      <c r="G33" s="345" t="str">
        <f>IF('1. Staff Posts&amp;Salary (Listing)'!F32="","",'1. Staff Posts&amp;Salary (Listing)'!F32)</f>
        <v/>
      </c>
      <c r="H33" s="345" t="str">
        <f>IF('1. Staff Posts&amp;Salary (Listing)'!G32="","",'1. Staff Posts&amp;Salary (Listing)'!G32)</f>
        <v/>
      </c>
      <c r="I33" s="345" t="str">
        <f>IF('1. Staff Posts&amp;Salary (Listing)'!H32="","",'1. Staff Posts&amp;Salary (Listing)'!H32)</f>
        <v/>
      </c>
      <c r="J33" s="346" t="str">
        <f>IF('1. Staff Posts&amp;Salary (Listing)'!M32="","",'1. Staff Posts&amp;Salary (Listing)'!M32)</f>
        <v/>
      </c>
      <c r="K33" s="347"/>
      <c r="L33" s="348"/>
      <c r="M33" s="349">
        <f t="shared" si="8"/>
        <v>0</v>
      </c>
      <c r="N33" s="350">
        <f>IFERROR('1. Staff Posts&amp;Salary (Listing)'!L32/12*'2. Staff Costs (Annual)'!K33*'2. Staff Costs (Annual)'!L33*J33,0)</f>
        <v>0</v>
      </c>
      <c r="O33" s="422"/>
      <c r="P33" s="347"/>
      <c r="Q33" s="348"/>
      <c r="R33" s="349">
        <f t="shared" si="9"/>
        <v>0</v>
      </c>
      <c r="S33" s="350">
        <f>IFERROR('1. Staff Posts&amp;Salary (Listing)'!L32*(1+SUM(O33))/12*'2. Staff Costs (Annual)'!P33*'2. Staff Costs (Annual)'!Q33*J33,0)</f>
        <v>0</v>
      </c>
      <c r="T33" s="422"/>
      <c r="U33" s="347"/>
      <c r="V33" s="348"/>
      <c r="W33" s="349">
        <f t="shared" si="10"/>
        <v>0</v>
      </c>
      <c r="X33" s="350">
        <f>IFERROR('1. Staff Posts&amp;Salary (Listing)'!L32*(1+SUM(O33))*(1+SUM(T33))/12*'2. Staff Costs (Annual)'!U33*'2. Staff Costs (Annual)'!V33*J33,0)</f>
        <v>0</v>
      </c>
      <c r="Y33" s="248"/>
      <c r="Z33" s="347"/>
      <c r="AA33" s="348"/>
      <c r="AB33" s="349">
        <f t="shared" si="11"/>
        <v>0</v>
      </c>
      <c r="AC33" s="350">
        <f>IFERROR('1. Staff Posts&amp;Salary (Listing)'!L32*(1+SUM(O33))*(1+SUM(T33))*(1+SUM(Y33))/12*'2. Staff Costs (Annual)'!Z33*'2. Staff Costs (Annual)'!AA33*J33,0)</f>
        <v>0</v>
      </c>
      <c r="AD33" s="248"/>
      <c r="AE33" s="347"/>
      <c r="AF33" s="348"/>
      <c r="AG33" s="349">
        <f t="shared" si="12"/>
        <v>0</v>
      </c>
      <c r="AH33" s="350">
        <f>IFERROR('1. Staff Posts&amp;Salary (Listing)'!L32*(1+SUM(O33))*(1+SUM(T33))*(1+SUM(Y33))*(1+SUM(AD33))/12*'2. Staff Costs (Annual)'!AE33*'2. Staff Costs (Annual)'!AF33*J33,0)</f>
        <v>0</v>
      </c>
      <c r="AI33" s="351">
        <f t="shared" si="13"/>
        <v>0</v>
      </c>
      <c r="AJ33" s="352">
        <f t="shared" si="14"/>
        <v>0</v>
      </c>
      <c r="AK33" s="4"/>
    </row>
    <row r="34" spans="2:37" x14ac:dyDescent="0.25">
      <c r="B34" s="4"/>
      <c r="C34" s="344" t="str">
        <f>IF('1. Staff Posts&amp;Salary (Listing)'!C33="","",'1. Staff Posts&amp;Salary (Listing)'!C33)</f>
        <v/>
      </c>
      <c r="D34" s="345" t="str">
        <f>IF('1. Staff Posts&amp;Salary (Listing)'!D33="","",'1. Staff Posts&amp;Salary (Listing)'!D33)</f>
        <v/>
      </c>
      <c r="E34" s="345" t="str">
        <f>IF('1. Staff Posts&amp;Salary (Listing)'!E33="","",'1. Staff Posts&amp;Salary (Listing)'!E33)</f>
        <v/>
      </c>
      <c r="F34" s="345" t="str">
        <f>VLOOKUP(D34,'START - AWARD DETAILS'!$F$20:$I$40,3,0)</f>
        <v>&lt;select&gt;</v>
      </c>
      <c r="G34" s="345" t="str">
        <f>IF('1. Staff Posts&amp;Salary (Listing)'!F33="","",'1. Staff Posts&amp;Salary (Listing)'!F33)</f>
        <v/>
      </c>
      <c r="H34" s="345" t="str">
        <f>IF('1. Staff Posts&amp;Salary (Listing)'!G33="","",'1. Staff Posts&amp;Salary (Listing)'!G33)</f>
        <v/>
      </c>
      <c r="I34" s="345" t="str">
        <f>IF('1. Staff Posts&amp;Salary (Listing)'!H33="","",'1. Staff Posts&amp;Salary (Listing)'!H33)</f>
        <v/>
      </c>
      <c r="J34" s="346" t="str">
        <f>IF('1. Staff Posts&amp;Salary (Listing)'!M33="","",'1. Staff Posts&amp;Salary (Listing)'!M33)</f>
        <v/>
      </c>
      <c r="K34" s="347"/>
      <c r="L34" s="348"/>
      <c r="M34" s="349">
        <f t="shared" si="8"/>
        <v>0</v>
      </c>
      <c r="N34" s="350">
        <f>IFERROR('1. Staff Posts&amp;Salary (Listing)'!L33/12*'2. Staff Costs (Annual)'!K34*'2. Staff Costs (Annual)'!L34*J34,0)</f>
        <v>0</v>
      </c>
      <c r="O34" s="422"/>
      <c r="P34" s="347"/>
      <c r="Q34" s="348"/>
      <c r="R34" s="349">
        <f t="shared" si="9"/>
        <v>0</v>
      </c>
      <c r="S34" s="350">
        <f>IFERROR('1. Staff Posts&amp;Salary (Listing)'!L33*(1+SUM(O34))/12*'2. Staff Costs (Annual)'!P34*'2. Staff Costs (Annual)'!Q34*J34,0)</f>
        <v>0</v>
      </c>
      <c r="T34" s="422"/>
      <c r="U34" s="347"/>
      <c r="V34" s="348"/>
      <c r="W34" s="349">
        <f t="shared" si="10"/>
        <v>0</v>
      </c>
      <c r="X34" s="350">
        <f>IFERROR('1. Staff Posts&amp;Salary (Listing)'!L33*(1+SUM(O34))*(1+SUM(T34))/12*'2. Staff Costs (Annual)'!U34*'2. Staff Costs (Annual)'!V34*J34,0)</f>
        <v>0</v>
      </c>
      <c r="Y34" s="248"/>
      <c r="Z34" s="347"/>
      <c r="AA34" s="348"/>
      <c r="AB34" s="349">
        <f t="shared" si="11"/>
        <v>0</v>
      </c>
      <c r="AC34" s="350">
        <f>IFERROR('1. Staff Posts&amp;Salary (Listing)'!L33*(1+SUM(O34))*(1+SUM(T34))*(1+SUM(Y34))/12*'2. Staff Costs (Annual)'!Z34*'2. Staff Costs (Annual)'!AA34*J34,0)</f>
        <v>0</v>
      </c>
      <c r="AD34" s="248"/>
      <c r="AE34" s="347"/>
      <c r="AF34" s="348"/>
      <c r="AG34" s="349">
        <f t="shared" si="12"/>
        <v>0</v>
      </c>
      <c r="AH34" s="350">
        <f>IFERROR('1. Staff Posts&amp;Salary (Listing)'!L33*(1+SUM(O34))*(1+SUM(T34))*(1+SUM(Y34))*(1+SUM(AD34))/12*'2. Staff Costs (Annual)'!AE34*'2. Staff Costs (Annual)'!AF34*J34,0)</f>
        <v>0</v>
      </c>
      <c r="AI34" s="351">
        <f t="shared" si="13"/>
        <v>0</v>
      </c>
      <c r="AJ34" s="352">
        <f t="shared" si="14"/>
        <v>0</v>
      </c>
      <c r="AK34" s="4"/>
    </row>
    <row r="35" spans="2:37" x14ac:dyDescent="0.25">
      <c r="B35" s="4"/>
      <c r="C35" s="344" t="str">
        <f>IF('1. Staff Posts&amp;Salary (Listing)'!C34="","",'1. Staff Posts&amp;Salary (Listing)'!C34)</f>
        <v/>
      </c>
      <c r="D35" s="345" t="str">
        <f>IF('1. Staff Posts&amp;Salary (Listing)'!D34="","",'1. Staff Posts&amp;Salary (Listing)'!D34)</f>
        <v/>
      </c>
      <c r="E35" s="345" t="str">
        <f>IF('1. Staff Posts&amp;Salary (Listing)'!E34="","",'1. Staff Posts&amp;Salary (Listing)'!E34)</f>
        <v/>
      </c>
      <c r="F35" s="345" t="str">
        <f>VLOOKUP(D35,'START - AWARD DETAILS'!$F$20:$I$40,3,0)</f>
        <v>&lt;select&gt;</v>
      </c>
      <c r="G35" s="345" t="str">
        <f>IF('1. Staff Posts&amp;Salary (Listing)'!F34="","",'1. Staff Posts&amp;Salary (Listing)'!F34)</f>
        <v/>
      </c>
      <c r="H35" s="345" t="str">
        <f>IF('1. Staff Posts&amp;Salary (Listing)'!G34="","",'1. Staff Posts&amp;Salary (Listing)'!G34)</f>
        <v/>
      </c>
      <c r="I35" s="345" t="str">
        <f>IF('1. Staff Posts&amp;Salary (Listing)'!H34="","",'1. Staff Posts&amp;Salary (Listing)'!H34)</f>
        <v/>
      </c>
      <c r="J35" s="346" t="str">
        <f>IF('1. Staff Posts&amp;Salary (Listing)'!M34="","",'1. Staff Posts&amp;Salary (Listing)'!M34)</f>
        <v/>
      </c>
      <c r="K35" s="347"/>
      <c r="L35" s="348"/>
      <c r="M35" s="349">
        <f t="shared" si="8"/>
        <v>0</v>
      </c>
      <c r="N35" s="350">
        <f>IFERROR('1. Staff Posts&amp;Salary (Listing)'!L34/12*'2. Staff Costs (Annual)'!K35*'2. Staff Costs (Annual)'!L35*J35,0)</f>
        <v>0</v>
      </c>
      <c r="O35" s="422"/>
      <c r="P35" s="347"/>
      <c r="Q35" s="348"/>
      <c r="R35" s="349">
        <f t="shared" si="9"/>
        <v>0</v>
      </c>
      <c r="S35" s="350">
        <f>IFERROR('1. Staff Posts&amp;Salary (Listing)'!L34*(1+SUM(O35))/12*'2. Staff Costs (Annual)'!P35*'2. Staff Costs (Annual)'!Q35*J35,0)</f>
        <v>0</v>
      </c>
      <c r="T35" s="422"/>
      <c r="U35" s="347"/>
      <c r="V35" s="348"/>
      <c r="W35" s="349">
        <f t="shared" si="10"/>
        <v>0</v>
      </c>
      <c r="X35" s="350">
        <f>IFERROR('1. Staff Posts&amp;Salary (Listing)'!L34*(1+SUM(O35))*(1+SUM(T35))/12*'2. Staff Costs (Annual)'!U35*'2. Staff Costs (Annual)'!V35*J35,0)</f>
        <v>0</v>
      </c>
      <c r="Y35" s="248"/>
      <c r="Z35" s="347"/>
      <c r="AA35" s="348"/>
      <c r="AB35" s="349">
        <f t="shared" si="11"/>
        <v>0</v>
      </c>
      <c r="AC35" s="350">
        <f>IFERROR('1. Staff Posts&amp;Salary (Listing)'!L34*(1+SUM(O35))*(1+SUM(T35))*(1+SUM(Y35))/12*'2. Staff Costs (Annual)'!Z35*'2. Staff Costs (Annual)'!AA35*J35,0)</f>
        <v>0</v>
      </c>
      <c r="AD35" s="248"/>
      <c r="AE35" s="347"/>
      <c r="AF35" s="348"/>
      <c r="AG35" s="349">
        <f t="shared" si="12"/>
        <v>0</v>
      </c>
      <c r="AH35" s="350">
        <f>IFERROR('1. Staff Posts&amp;Salary (Listing)'!L34*(1+SUM(O35))*(1+SUM(T35))*(1+SUM(Y35))*(1+SUM(AD35))/12*'2. Staff Costs (Annual)'!AE35*'2. Staff Costs (Annual)'!AF35*J35,0)</f>
        <v>0</v>
      </c>
      <c r="AI35" s="351">
        <f t="shared" si="13"/>
        <v>0</v>
      </c>
      <c r="AJ35" s="352">
        <f t="shared" si="14"/>
        <v>0</v>
      </c>
      <c r="AK35" s="4"/>
    </row>
    <row r="36" spans="2:37" x14ac:dyDescent="0.25">
      <c r="B36" s="4"/>
      <c r="C36" s="344" t="str">
        <f>IF('1. Staff Posts&amp;Salary (Listing)'!C35="","",'1. Staff Posts&amp;Salary (Listing)'!C35)</f>
        <v/>
      </c>
      <c r="D36" s="345" t="str">
        <f>IF('1. Staff Posts&amp;Salary (Listing)'!D35="","",'1. Staff Posts&amp;Salary (Listing)'!D35)</f>
        <v/>
      </c>
      <c r="E36" s="345" t="str">
        <f>IF('1. Staff Posts&amp;Salary (Listing)'!E35="","",'1. Staff Posts&amp;Salary (Listing)'!E35)</f>
        <v/>
      </c>
      <c r="F36" s="345" t="str">
        <f>VLOOKUP(D36,'START - AWARD DETAILS'!$F$20:$I$40,3,0)</f>
        <v>&lt;select&gt;</v>
      </c>
      <c r="G36" s="345" t="str">
        <f>IF('1. Staff Posts&amp;Salary (Listing)'!F35="","",'1. Staff Posts&amp;Salary (Listing)'!F35)</f>
        <v/>
      </c>
      <c r="H36" s="345" t="str">
        <f>IF('1. Staff Posts&amp;Salary (Listing)'!G35="","",'1. Staff Posts&amp;Salary (Listing)'!G35)</f>
        <v/>
      </c>
      <c r="I36" s="345" t="str">
        <f>IF('1. Staff Posts&amp;Salary (Listing)'!H35="","",'1. Staff Posts&amp;Salary (Listing)'!H35)</f>
        <v/>
      </c>
      <c r="J36" s="346" t="str">
        <f>IF('1. Staff Posts&amp;Salary (Listing)'!M35="","",'1. Staff Posts&amp;Salary (Listing)'!M35)</f>
        <v/>
      </c>
      <c r="K36" s="347"/>
      <c r="L36" s="348"/>
      <c r="M36" s="349">
        <f t="shared" si="8"/>
        <v>0</v>
      </c>
      <c r="N36" s="350">
        <f>IFERROR('1. Staff Posts&amp;Salary (Listing)'!L35/12*'2. Staff Costs (Annual)'!K36*'2. Staff Costs (Annual)'!L36*J36,0)</f>
        <v>0</v>
      </c>
      <c r="O36" s="422"/>
      <c r="P36" s="347"/>
      <c r="Q36" s="348"/>
      <c r="R36" s="349">
        <f t="shared" si="9"/>
        <v>0</v>
      </c>
      <c r="S36" s="350">
        <f>IFERROR('1. Staff Posts&amp;Salary (Listing)'!L35*(1+SUM(O36))/12*'2. Staff Costs (Annual)'!P36*'2. Staff Costs (Annual)'!Q36*J36,0)</f>
        <v>0</v>
      </c>
      <c r="T36" s="422"/>
      <c r="U36" s="347"/>
      <c r="V36" s="348"/>
      <c r="W36" s="349">
        <f t="shared" si="10"/>
        <v>0</v>
      </c>
      <c r="X36" s="350">
        <f>IFERROR('1. Staff Posts&amp;Salary (Listing)'!L35*(1+SUM(O36))*(1+SUM(T36))/12*'2. Staff Costs (Annual)'!U36*'2. Staff Costs (Annual)'!V36*J36,0)</f>
        <v>0</v>
      </c>
      <c r="Y36" s="248"/>
      <c r="Z36" s="347"/>
      <c r="AA36" s="348"/>
      <c r="AB36" s="349">
        <f t="shared" si="11"/>
        <v>0</v>
      </c>
      <c r="AC36" s="350">
        <f>IFERROR('1. Staff Posts&amp;Salary (Listing)'!L35*(1+SUM(O36))*(1+SUM(T36))*(1+SUM(Y36))/12*'2. Staff Costs (Annual)'!Z36*'2. Staff Costs (Annual)'!AA36*J36,0)</f>
        <v>0</v>
      </c>
      <c r="AD36" s="248"/>
      <c r="AE36" s="347"/>
      <c r="AF36" s="348"/>
      <c r="AG36" s="349">
        <f t="shared" si="12"/>
        <v>0</v>
      </c>
      <c r="AH36" s="350">
        <f>IFERROR('1. Staff Posts&amp;Salary (Listing)'!L35*(1+SUM(O36))*(1+SUM(T36))*(1+SUM(Y36))*(1+SUM(AD36))/12*'2. Staff Costs (Annual)'!AE36*'2. Staff Costs (Annual)'!AF36*J36,0)</f>
        <v>0</v>
      </c>
      <c r="AI36" s="351">
        <f t="shared" si="13"/>
        <v>0</v>
      </c>
      <c r="AJ36" s="352">
        <f t="shared" si="14"/>
        <v>0</v>
      </c>
      <c r="AK36" s="4"/>
    </row>
    <row r="37" spans="2:37" x14ac:dyDescent="0.25">
      <c r="B37" s="4"/>
      <c r="C37" s="344" t="str">
        <f>IF('1. Staff Posts&amp;Salary (Listing)'!C36="","",'1. Staff Posts&amp;Salary (Listing)'!C36)</f>
        <v/>
      </c>
      <c r="D37" s="345" t="str">
        <f>IF('1. Staff Posts&amp;Salary (Listing)'!D36="","",'1. Staff Posts&amp;Salary (Listing)'!D36)</f>
        <v/>
      </c>
      <c r="E37" s="345" t="str">
        <f>IF('1. Staff Posts&amp;Salary (Listing)'!E36="","",'1. Staff Posts&amp;Salary (Listing)'!E36)</f>
        <v/>
      </c>
      <c r="F37" s="345" t="str">
        <f>VLOOKUP(D37,'START - AWARD DETAILS'!$F$20:$I$40,3,0)</f>
        <v>&lt;select&gt;</v>
      </c>
      <c r="G37" s="345" t="str">
        <f>IF('1. Staff Posts&amp;Salary (Listing)'!F36="","",'1. Staff Posts&amp;Salary (Listing)'!F36)</f>
        <v/>
      </c>
      <c r="H37" s="345" t="str">
        <f>IF('1. Staff Posts&amp;Salary (Listing)'!G36="","",'1. Staff Posts&amp;Salary (Listing)'!G36)</f>
        <v/>
      </c>
      <c r="I37" s="345" t="str">
        <f>IF('1. Staff Posts&amp;Salary (Listing)'!H36="","",'1. Staff Posts&amp;Salary (Listing)'!H36)</f>
        <v/>
      </c>
      <c r="J37" s="346" t="str">
        <f>IF('1. Staff Posts&amp;Salary (Listing)'!M36="","",'1. Staff Posts&amp;Salary (Listing)'!M36)</f>
        <v/>
      </c>
      <c r="K37" s="347"/>
      <c r="L37" s="348"/>
      <c r="M37" s="349">
        <f t="shared" si="8"/>
        <v>0</v>
      </c>
      <c r="N37" s="350">
        <f>IFERROR('1. Staff Posts&amp;Salary (Listing)'!L36/12*'2. Staff Costs (Annual)'!K37*'2. Staff Costs (Annual)'!L37*J37,0)</f>
        <v>0</v>
      </c>
      <c r="O37" s="422"/>
      <c r="P37" s="347"/>
      <c r="Q37" s="348"/>
      <c r="R37" s="349">
        <f t="shared" si="9"/>
        <v>0</v>
      </c>
      <c r="S37" s="350">
        <f>IFERROR('1. Staff Posts&amp;Salary (Listing)'!L36*(1+SUM(O37))/12*'2. Staff Costs (Annual)'!P37*'2. Staff Costs (Annual)'!Q37*J37,0)</f>
        <v>0</v>
      </c>
      <c r="T37" s="422"/>
      <c r="U37" s="347"/>
      <c r="V37" s="348"/>
      <c r="W37" s="349">
        <f t="shared" si="10"/>
        <v>0</v>
      </c>
      <c r="X37" s="350">
        <f>IFERROR('1. Staff Posts&amp;Salary (Listing)'!L36*(1+SUM(O37))*(1+SUM(T37))/12*'2. Staff Costs (Annual)'!U37*'2. Staff Costs (Annual)'!V37*J37,0)</f>
        <v>0</v>
      </c>
      <c r="Y37" s="248"/>
      <c r="Z37" s="347"/>
      <c r="AA37" s="348"/>
      <c r="AB37" s="349">
        <f t="shared" si="11"/>
        <v>0</v>
      </c>
      <c r="AC37" s="350">
        <f>IFERROR('1. Staff Posts&amp;Salary (Listing)'!L36*(1+SUM(O37))*(1+SUM(T37))*(1+SUM(Y37))/12*'2. Staff Costs (Annual)'!Z37*'2. Staff Costs (Annual)'!AA37*J37,0)</f>
        <v>0</v>
      </c>
      <c r="AD37" s="248"/>
      <c r="AE37" s="347"/>
      <c r="AF37" s="348"/>
      <c r="AG37" s="349">
        <f t="shared" si="12"/>
        <v>0</v>
      </c>
      <c r="AH37" s="350">
        <f>IFERROR('1. Staff Posts&amp;Salary (Listing)'!L36*(1+SUM(O37))*(1+SUM(T37))*(1+SUM(Y37))*(1+SUM(AD37))/12*'2. Staff Costs (Annual)'!AE37*'2. Staff Costs (Annual)'!AF37*J37,0)</f>
        <v>0</v>
      </c>
      <c r="AI37" s="351">
        <f t="shared" si="13"/>
        <v>0</v>
      </c>
      <c r="AJ37" s="352">
        <f t="shared" si="14"/>
        <v>0</v>
      </c>
      <c r="AK37" s="4"/>
    </row>
    <row r="38" spans="2:37" x14ac:dyDescent="0.25">
      <c r="B38" s="4"/>
      <c r="C38" s="344" t="str">
        <f>IF('1. Staff Posts&amp;Salary (Listing)'!C37="","",'1. Staff Posts&amp;Salary (Listing)'!C37)</f>
        <v/>
      </c>
      <c r="D38" s="345" t="str">
        <f>IF('1. Staff Posts&amp;Salary (Listing)'!D37="","",'1. Staff Posts&amp;Salary (Listing)'!D37)</f>
        <v/>
      </c>
      <c r="E38" s="345" t="str">
        <f>IF('1. Staff Posts&amp;Salary (Listing)'!E37="","",'1. Staff Posts&amp;Salary (Listing)'!E37)</f>
        <v/>
      </c>
      <c r="F38" s="345" t="str">
        <f>VLOOKUP(D38,'START - AWARD DETAILS'!$F$20:$I$40,3,0)</f>
        <v>&lt;select&gt;</v>
      </c>
      <c r="G38" s="345" t="str">
        <f>IF('1. Staff Posts&amp;Salary (Listing)'!F37="","",'1. Staff Posts&amp;Salary (Listing)'!F37)</f>
        <v/>
      </c>
      <c r="H38" s="345" t="str">
        <f>IF('1. Staff Posts&amp;Salary (Listing)'!G37="","",'1. Staff Posts&amp;Salary (Listing)'!G37)</f>
        <v/>
      </c>
      <c r="I38" s="345" t="str">
        <f>IF('1. Staff Posts&amp;Salary (Listing)'!H37="","",'1. Staff Posts&amp;Salary (Listing)'!H37)</f>
        <v/>
      </c>
      <c r="J38" s="346" t="str">
        <f>IF('1. Staff Posts&amp;Salary (Listing)'!M37="","",'1. Staff Posts&amp;Salary (Listing)'!M37)</f>
        <v/>
      </c>
      <c r="K38" s="347"/>
      <c r="L38" s="348"/>
      <c r="M38" s="349">
        <f t="shared" si="8"/>
        <v>0</v>
      </c>
      <c r="N38" s="350">
        <f>IFERROR('1. Staff Posts&amp;Salary (Listing)'!L37/12*'2. Staff Costs (Annual)'!K38*'2. Staff Costs (Annual)'!L38*J38,0)</f>
        <v>0</v>
      </c>
      <c r="O38" s="422"/>
      <c r="P38" s="347"/>
      <c r="Q38" s="348"/>
      <c r="R38" s="349">
        <f t="shared" si="9"/>
        <v>0</v>
      </c>
      <c r="S38" s="350">
        <f>IFERROR('1. Staff Posts&amp;Salary (Listing)'!L37*(1+SUM(O38))/12*'2. Staff Costs (Annual)'!P38*'2. Staff Costs (Annual)'!Q38*J38,0)</f>
        <v>0</v>
      </c>
      <c r="T38" s="422"/>
      <c r="U38" s="347"/>
      <c r="V38" s="348"/>
      <c r="W38" s="349">
        <f t="shared" si="10"/>
        <v>0</v>
      </c>
      <c r="X38" s="350">
        <f>IFERROR('1. Staff Posts&amp;Salary (Listing)'!L37*(1+SUM(O38))*(1+SUM(T38))/12*'2. Staff Costs (Annual)'!U38*'2. Staff Costs (Annual)'!V38*J38,0)</f>
        <v>0</v>
      </c>
      <c r="Y38" s="248"/>
      <c r="Z38" s="347"/>
      <c r="AA38" s="348"/>
      <c r="AB38" s="349">
        <f t="shared" si="11"/>
        <v>0</v>
      </c>
      <c r="AC38" s="350">
        <f>IFERROR('1. Staff Posts&amp;Salary (Listing)'!L37*(1+SUM(O38))*(1+SUM(T38))*(1+SUM(Y38))/12*'2. Staff Costs (Annual)'!Z38*'2. Staff Costs (Annual)'!AA38*J38,0)</f>
        <v>0</v>
      </c>
      <c r="AD38" s="248"/>
      <c r="AE38" s="347"/>
      <c r="AF38" s="348"/>
      <c r="AG38" s="349">
        <f t="shared" si="12"/>
        <v>0</v>
      </c>
      <c r="AH38" s="350">
        <f>IFERROR('1. Staff Posts&amp;Salary (Listing)'!L37*(1+SUM(O38))*(1+SUM(T38))*(1+SUM(Y38))*(1+SUM(AD38))/12*'2. Staff Costs (Annual)'!AE38*'2. Staff Costs (Annual)'!AF38*J38,0)</f>
        <v>0</v>
      </c>
      <c r="AI38" s="351">
        <f t="shared" si="13"/>
        <v>0</v>
      </c>
      <c r="AJ38" s="352">
        <f t="shared" si="14"/>
        <v>0</v>
      </c>
      <c r="AK38" s="4"/>
    </row>
    <row r="39" spans="2:37" x14ac:dyDescent="0.25">
      <c r="B39" s="4"/>
      <c r="C39" s="344" t="str">
        <f>IF('1. Staff Posts&amp;Salary (Listing)'!C38="","",'1. Staff Posts&amp;Salary (Listing)'!C38)</f>
        <v/>
      </c>
      <c r="D39" s="345" t="str">
        <f>IF('1. Staff Posts&amp;Salary (Listing)'!D38="","",'1. Staff Posts&amp;Salary (Listing)'!D38)</f>
        <v/>
      </c>
      <c r="E39" s="345" t="str">
        <f>IF('1. Staff Posts&amp;Salary (Listing)'!E38="","",'1. Staff Posts&amp;Salary (Listing)'!E38)</f>
        <v/>
      </c>
      <c r="F39" s="345" t="str">
        <f>VLOOKUP(D39,'START - AWARD DETAILS'!$F$20:$I$40,3,0)</f>
        <v>&lt;select&gt;</v>
      </c>
      <c r="G39" s="345" t="str">
        <f>IF('1. Staff Posts&amp;Salary (Listing)'!F38="","",'1. Staff Posts&amp;Salary (Listing)'!F38)</f>
        <v/>
      </c>
      <c r="H39" s="345" t="str">
        <f>IF('1. Staff Posts&amp;Salary (Listing)'!G38="","",'1. Staff Posts&amp;Salary (Listing)'!G38)</f>
        <v/>
      </c>
      <c r="I39" s="345" t="str">
        <f>IF('1. Staff Posts&amp;Salary (Listing)'!H38="","",'1. Staff Posts&amp;Salary (Listing)'!H38)</f>
        <v/>
      </c>
      <c r="J39" s="346" t="str">
        <f>IF('1. Staff Posts&amp;Salary (Listing)'!M38="","",'1. Staff Posts&amp;Salary (Listing)'!M38)</f>
        <v/>
      </c>
      <c r="K39" s="347"/>
      <c r="L39" s="348"/>
      <c r="M39" s="349">
        <f t="shared" si="8"/>
        <v>0</v>
      </c>
      <c r="N39" s="350">
        <f>IFERROR('1. Staff Posts&amp;Salary (Listing)'!L38/12*'2. Staff Costs (Annual)'!K39*'2. Staff Costs (Annual)'!L39*J39,0)</f>
        <v>0</v>
      </c>
      <c r="O39" s="422"/>
      <c r="P39" s="347"/>
      <c r="Q39" s="348"/>
      <c r="R39" s="349">
        <f t="shared" si="9"/>
        <v>0</v>
      </c>
      <c r="S39" s="350">
        <f>IFERROR('1. Staff Posts&amp;Salary (Listing)'!L38*(1+SUM(O39))/12*'2. Staff Costs (Annual)'!P39*'2. Staff Costs (Annual)'!Q39*J39,0)</f>
        <v>0</v>
      </c>
      <c r="T39" s="422"/>
      <c r="U39" s="347"/>
      <c r="V39" s="348"/>
      <c r="W39" s="349">
        <f t="shared" si="10"/>
        <v>0</v>
      </c>
      <c r="X39" s="350">
        <f>IFERROR('1. Staff Posts&amp;Salary (Listing)'!L38*(1+SUM(O39))*(1+SUM(T39))/12*'2. Staff Costs (Annual)'!U39*'2. Staff Costs (Annual)'!V39*J39,0)</f>
        <v>0</v>
      </c>
      <c r="Y39" s="248"/>
      <c r="Z39" s="347"/>
      <c r="AA39" s="348"/>
      <c r="AB39" s="349">
        <f t="shared" si="11"/>
        <v>0</v>
      </c>
      <c r="AC39" s="350">
        <f>IFERROR('1. Staff Posts&amp;Salary (Listing)'!L38*(1+SUM(O39))*(1+SUM(T39))*(1+SUM(Y39))/12*'2. Staff Costs (Annual)'!Z39*'2. Staff Costs (Annual)'!AA39*J39,0)</f>
        <v>0</v>
      </c>
      <c r="AD39" s="248"/>
      <c r="AE39" s="347"/>
      <c r="AF39" s="348"/>
      <c r="AG39" s="349">
        <f t="shared" si="12"/>
        <v>0</v>
      </c>
      <c r="AH39" s="350">
        <f>IFERROR('1. Staff Posts&amp;Salary (Listing)'!L38*(1+SUM(O39))*(1+SUM(T39))*(1+SUM(Y39))*(1+SUM(AD39))/12*'2. Staff Costs (Annual)'!AE39*'2. Staff Costs (Annual)'!AF39*J39,0)</f>
        <v>0</v>
      </c>
      <c r="AI39" s="351">
        <f t="shared" si="13"/>
        <v>0</v>
      </c>
      <c r="AJ39" s="352">
        <f t="shared" si="14"/>
        <v>0</v>
      </c>
      <c r="AK39" s="4"/>
    </row>
    <row r="40" spans="2:37" x14ac:dyDescent="0.25">
      <c r="B40" s="4"/>
      <c r="C40" s="344" t="str">
        <f>IF('1. Staff Posts&amp;Salary (Listing)'!C39="","",'1. Staff Posts&amp;Salary (Listing)'!C39)</f>
        <v/>
      </c>
      <c r="D40" s="345" t="str">
        <f>IF('1. Staff Posts&amp;Salary (Listing)'!D39="","",'1. Staff Posts&amp;Salary (Listing)'!D39)</f>
        <v/>
      </c>
      <c r="E40" s="345" t="str">
        <f>IF('1. Staff Posts&amp;Salary (Listing)'!E39="","",'1. Staff Posts&amp;Salary (Listing)'!E39)</f>
        <v/>
      </c>
      <c r="F40" s="345" t="str">
        <f>VLOOKUP(D40,'START - AWARD DETAILS'!$F$20:$I$40,3,0)</f>
        <v>&lt;select&gt;</v>
      </c>
      <c r="G40" s="345" t="str">
        <f>IF('1. Staff Posts&amp;Salary (Listing)'!F39="","",'1. Staff Posts&amp;Salary (Listing)'!F39)</f>
        <v/>
      </c>
      <c r="H40" s="345" t="str">
        <f>IF('1. Staff Posts&amp;Salary (Listing)'!G39="","",'1. Staff Posts&amp;Salary (Listing)'!G39)</f>
        <v/>
      </c>
      <c r="I40" s="345" t="str">
        <f>IF('1. Staff Posts&amp;Salary (Listing)'!H39="","",'1. Staff Posts&amp;Salary (Listing)'!H39)</f>
        <v/>
      </c>
      <c r="J40" s="346" t="str">
        <f>IF('1. Staff Posts&amp;Salary (Listing)'!M39="","",'1. Staff Posts&amp;Salary (Listing)'!M39)</f>
        <v/>
      </c>
      <c r="K40" s="347"/>
      <c r="L40" s="348"/>
      <c r="M40" s="349">
        <f t="shared" si="8"/>
        <v>0</v>
      </c>
      <c r="N40" s="350">
        <f>IFERROR('1. Staff Posts&amp;Salary (Listing)'!L39/12*'2. Staff Costs (Annual)'!K40*'2. Staff Costs (Annual)'!L40*J40,0)</f>
        <v>0</v>
      </c>
      <c r="O40" s="422"/>
      <c r="P40" s="347"/>
      <c r="Q40" s="348"/>
      <c r="R40" s="349">
        <f t="shared" si="9"/>
        <v>0</v>
      </c>
      <c r="S40" s="350">
        <f>IFERROR('1. Staff Posts&amp;Salary (Listing)'!L39*(1+SUM(O40))/12*'2. Staff Costs (Annual)'!P40*'2. Staff Costs (Annual)'!Q40*J40,0)</f>
        <v>0</v>
      </c>
      <c r="T40" s="422"/>
      <c r="U40" s="347"/>
      <c r="V40" s="348"/>
      <c r="W40" s="349">
        <f t="shared" si="10"/>
        <v>0</v>
      </c>
      <c r="X40" s="350">
        <f>IFERROR('1. Staff Posts&amp;Salary (Listing)'!L39*(1+SUM(O40))*(1+SUM(T40))/12*'2. Staff Costs (Annual)'!U40*'2. Staff Costs (Annual)'!V40*J40,0)</f>
        <v>0</v>
      </c>
      <c r="Y40" s="248"/>
      <c r="Z40" s="347"/>
      <c r="AA40" s="348"/>
      <c r="AB40" s="349">
        <f t="shared" si="11"/>
        <v>0</v>
      </c>
      <c r="AC40" s="350">
        <f>IFERROR('1. Staff Posts&amp;Salary (Listing)'!L39*(1+SUM(O40))*(1+SUM(T40))*(1+SUM(Y40))/12*'2. Staff Costs (Annual)'!Z40*'2. Staff Costs (Annual)'!AA40*J40,0)</f>
        <v>0</v>
      </c>
      <c r="AD40" s="248"/>
      <c r="AE40" s="347"/>
      <c r="AF40" s="348"/>
      <c r="AG40" s="349">
        <f t="shared" si="12"/>
        <v>0</v>
      </c>
      <c r="AH40" s="350">
        <f>IFERROR('1. Staff Posts&amp;Salary (Listing)'!L39*(1+SUM(O40))*(1+SUM(T40))*(1+SUM(Y40))*(1+SUM(AD40))/12*'2. Staff Costs (Annual)'!AE40*'2. Staff Costs (Annual)'!AF40*J40,0)</f>
        <v>0</v>
      </c>
      <c r="AI40" s="351">
        <f t="shared" si="13"/>
        <v>0</v>
      </c>
      <c r="AJ40" s="352">
        <f t="shared" si="14"/>
        <v>0</v>
      </c>
      <c r="AK40" s="4"/>
    </row>
    <row r="41" spans="2:37" x14ac:dyDescent="0.25">
      <c r="B41" s="4"/>
      <c r="C41" s="344" t="str">
        <f>IF('1. Staff Posts&amp;Salary (Listing)'!C40="","",'1. Staff Posts&amp;Salary (Listing)'!C40)</f>
        <v/>
      </c>
      <c r="D41" s="345" t="str">
        <f>IF('1. Staff Posts&amp;Salary (Listing)'!D40="","",'1. Staff Posts&amp;Salary (Listing)'!D40)</f>
        <v/>
      </c>
      <c r="E41" s="345" t="str">
        <f>IF('1. Staff Posts&amp;Salary (Listing)'!E40="","",'1. Staff Posts&amp;Salary (Listing)'!E40)</f>
        <v/>
      </c>
      <c r="F41" s="345" t="str">
        <f>VLOOKUP(D41,'START - AWARD DETAILS'!$F$20:$I$40,3,0)</f>
        <v>&lt;select&gt;</v>
      </c>
      <c r="G41" s="345" t="str">
        <f>IF('1. Staff Posts&amp;Salary (Listing)'!F40="","",'1. Staff Posts&amp;Salary (Listing)'!F40)</f>
        <v/>
      </c>
      <c r="H41" s="345" t="str">
        <f>IF('1. Staff Posts&amp;Salary (Listing)'!G40="","",'1. Staff Posts&amp;Salary (Listing)'!G40)</f>
        <v/>
      </c>
      <c r="I41" s="345" t="str">
        <f>IF('1. Staff Posts&amp;Salary (Listing)'!H40="","",'1. Staff Posts&amp;Salary (Listing)'!H40)</f>
        <v/>
      </c>
      <c r="J41" s="346" t="str">
        <f>IF('1. Staff Posts&amp;Salary (Listing)'!M40="","",'1. Staff Posts&amp;Salary (Listing)'!M40)</f>
        <v/>
      </c>
      <c r="K41" s="347"/>
      <c r="L41" s="348"/>
      <c r="M41" s="349">
        <f t="shared" si="8"/>
        <v>0</v>
      </c>
      <c r="N41" s="350">
        <f>IFERROR('1. Staff Posts&amp;Salary (Listing)'!L40/12*'2. Staff Costs (Annual)'!K41*'2. Staff Costs (Annual)'!L41*J41,0)</f>
        <v>0</v>
      </c>
      <c r="O41" s="422"/>
      <c r="P41" s="347"/>
      <c r="Q41" s="348"/>
      <c r="R41" s="349">
        <f t="shared" si="9"/>
        <v>0</v>
      </c>
      <c r="S41" s="350">
        <f>IFERROR('1. Staff Posts&amp;Salary (Listing)'!L40*(1+SUM(O41))/12*'2. Staff Costs (Annual)'!P41*'2. Staff Costs (Annual)'!Q41*J41,0)</f>
        <v>0</v>
      </c>
      <c r="T41" s="422"/>
      <c r="U41" s="347"/>
      <c r="V41" s="348"/>
      <c r="W41" s="349">
        <f t="shared" si="10"/>
        <v>0</v>
      </c>
      <c r="X41" s="350">
        <f>IFERROR('1. Staff Posts&amp;Salary (Listing)'!L40*(1+SUM(O41))*(1+SUM(T41))/12*'2. Staff Costs (Annual)'!U41*'2. Staff Costs (Annual)'!V41*J41,0)</f>
        <v>0</v>
      </c>
      <c r="Y41" s="248"/>
      <c r="Z41" s="347"/>
      <c r="AA41" s="348"/>
      <c r="AB41" s="349">
        <f t="shared" si="11"/>
        <v>0</v>
      </c>
      <c r="AC41" s="350">
        <f>IFERROR('1. Staff Posts&amp;Salary (Listing)'!L40*(1+SUM(O41))*(1+SUM(T41))*(1+SUM(Y41))/12*'2. Staff Costs (Annual)'!Z41*'2. Staff Costs (Annual)'!AA41*J41,0)</f>
        <v>0</v>
      </c>
      <c r="AD41" s="248"/>
      <c r="AE41" s="347"/>
      <c r="AF41" s="348"/>
      <c r="AG41" s="349">
        <f t="shared" si="12"/>
        <v>0</v>
      </c>
      <c r="AH41" s="350">
        <f>IFERROR('1. Staff Posts&amp;Salary (Listing)'!L40*(1+SUM(O41))*(1+SUM(T41))*(1+SUM(Y41))*(1+SUM(AD41))/12*'2. Staff Costs (Annual)'!AE41*'2. Staff Costs (Annual)'!AF41*J41,0)</f>
        <v>0</v>
      </c>
      <c r="AI41" s="351">
        <f t="shared" si="13"/>
        <v>0</v>
      </c>
      <c r="AJ41" s="352">
        <f t="shared" si="14"/>
        <v>0</v>
      </c>
      <c r="AK41" s="4"/>
    </row>
    <row r="42" spans="2:37" x14ac:dyDescent="0.25">
      <c r="B42" s="4"/>
      <c r="C42" s="344" t="str">
        <f>IF('1. Staff Posts&amp;Salary (Listing)'!C41="","",'1. Staff Posts&amp;Salary (Listing)'!C41)</f>
        <v/>
      </c>
      <c r="D42" s="345" t="str">
        <f>IF('1. Staff Posts&amp;Salary (Listing)'!D41="","",'1. Staff Posts&amp;Salary (Listing)'!D41)</f>
        <v/>
      </c>
      <c r="E42" s="345" t="str">
        <f>IF('1. Staff Posts&amp;Salary (Listing)'!E41="","",'1. Staff Posts&amp;Salary (Listing)'!E41)</f>
        <v/>
      </c>
      <c r="F42" s="345" t="str">
        <f>VLOOKUP(D42,'START - AWARD DETAILS'!$F$20:$I$40,3,0)</f>
        <v>&lt;select&gt;</v>
      </c>
      <c r="G42" s="345" t="str">
        <f>IF('1. Staff Posts&amp;Salary (Listing)'!F41="","",'1. Staff Posts&amp;Salary (Listing)'!F41)</f>
        <v/>
      </c>
      <c r="H42" s="345" t="str">
        <f>IF('1. Staff Posts&amp;Salary (Listing)'!G41="","",'1. Staff Posts&amp;Salary (Listing)'!G41)</f>
        <v/>
      </c>
      <c r="I42" s="345" t="str">
        <f>IF('1. Staff Posts&amp;Salary (Listing)'!H41="","",'1. Staff Posts&amp;Salary (Listing)'!H41)</f>
        <v/>
      </c>
      <c r="J42" s="346" t="str">
        <f>IF('1. Staff Posts&amp;Salary (Listing)'!M41="","",'1. Staff Posts&amp;Salary (Listing)'!M41)</f>
        <v/>
      </c>
      <c r="K42" s="347"/>
      <c r="L42" s="348"/>
      <c r="M42" s="349">
        <f t="shared" si="8"/>
        <v>0</v>
      </c>
      <c r="N42" s="350">
        <f>IFERROR('1. Staff Posts&amp;Salary (Listing)'!L41/12*'2. Staff Costs (Annual)'!K42*'2. Staff Costs (Annual)'!L42*J42,0)</f>
        <v>0</v>
      </c>
      <c r="O42" s="422"/>
      <c r="P42" s="347"/>
      <c r="Q42" s="348"/>
      <c r="R42" s="349">
        <f t="shared" si="9"/>
        <v>0</v>
      </c>
      <c r="S42" s="350">
        <f>IFERROR('1. Staff Posts&amp;Salary (Listing)'!L41*(1+SUM(O42))/12*'2. Staff Costs (Annual)'!P42*'2. Staff Costs (Annual)'!Q42*J42,0)</f>
        <v>0</v>
      </c>
      <c r="T42" s="422"/>
      <c r="U42" s="347"/>
      <c r="V42" s="348"/>
      <c r="W42" s="349">
        <f t="shared" si="10"/>
        <v>0</v>
      </c>
      <c r="X42" s="350">
        <f>IFERROR('1. Staff Posts&amp;Salary (Listing)'!L41*(1+SUM(O42))*(1+SUM(T42))/12*'2. Staff Costs (Annual)'!U42*'2. Staff Costs (Annual)'!V42*J42,0)</f>
        <v>0</v>
      </c>
      <c r="Y42" s="248"/>
      <c r="Z42" s="347"/>
      <c r="AA42" s="348"/>
      <c r="AB42" s="349">
        <f t="shared" si="11"/>
        <v>0</v>
      </c>
      <c r="AC42" s="350">
        <f>IFERROR('1. Staff Posts&amp;Salary (Listing)'!L41*(1+SUM(O42))*(1+SUM(T42))*(1+SUM(Y42))/12*'2. Staff Costs (Annual)'!Z42*'2. Staff Costs (Annual)'!AA42*J42,0)</f>
        <v>0</v>
      </c>
      <c r="AD42" s="248"/>
      <c r="AE42" s="347"/>
      <c r="AF42" s="348"/>
      <c r="AG42" s="349">
        <f t="shared" si="12"/>
        <v>0</v>
      </c>
      <c r="AH42" s="350">
        <f>IFERROR('1. Staff Posts&amp;Salary (Listing)'!L41*(1+SUM(O42))*(1+SUM(T42))*(1+SUM(Y42))*(1+SUM(AD42))/12*'2. Staff Costs (Annual)'!AE42*'2. Staff Costs (Annual)'!AF42*J42,0)</f>
        <v>0</v>
      </c>
      <c r="AI42" s="351">
        <f t="shared" si="13"/>
        <v>0</v>
      </c>
      <c r="AJ42" s="352">
        <f t="shared" si="14"/>
        <v>0</v>
      </c>
      <c r="AK42" s="4"/>
    </row>
    <row r="43" spans="2:37" x14ac:dyDescent="0.25">
      <c r="B43" s="4"/>
      <c r="C43" s="344" t="str">
        <f>IF('1. Staff Posts&amp;Salary (Listing)'!C42="","",'1. Staff Posts&amp;Salary (Listing)'!C42)</f>
        <v/>
      </c>
      <c r="D43" s="345" t="str">
        <f>IF('1. Staff Posts&amp;Salary (Listing)'!D42="","",'1. Staff Posts&amp;Salary (Listing)'!D42)</f>
        <v/>
      </c>
      <c r="E43" s="345" t="str">
        <f>IF('1. Staff Posts&amp;Salary (Listing)'!E42="","",'1. Staff Posts&amp;Salary (Listing)'!E42)</f>
        <v/>
      </c>
      <c r="F43" s="345" t="str">
        <f>VLOOKUP(D43,'START - AWARD DETAILS'!$F$20:$I$40,3,0)</f>
        <v>&lt;select&gt;</v>
      </c>
      <c r="G43" s="345" t="str">
        <f>IF('1. Staff Posts&amp;Salary (Listing)'!F42="","",'1. Staff Posts&amp;Salary (Listing)'!F42)</f>
        <v/>
      </c>
      <c r="H43" s="345" t="str">
        <f>IF('1. Staff Posts&amp;Salary (Listing)'!G42="","",'1. Staff Posts&amp;Salary (Listing)'!G42)</f>
        <v/>
      </c>
      <c r="I43" s="345" t="str">
        <f>IF('1. Staff Posts&amp;Salary (Listing)'!H42="","",'1. Staff Posts&amp;Salary (Listing)'!H42)</f>
        <v/>
      </c>
      <c r="J43" s="346" t="str">
        <f>IF('1. Staff Posts&amp;Salary (Listing)'!M42="","",'1. Staff Posts&amp;Salary (Listing)'!M42)</f>
        <v/>
      </c>
      <c r="K43" s="347"/>
      <c r="L43" s="348"/>
      <c r="M43" s="349">
        <f t="shared" si="8"/>
        <v>0</v>
      </c>
      <c r="N43" s="350">
        <f>IFERROR('1. Staff Posts&amp;Salary (Listing)'!L42/12*'2. Staff Costs (Annual)'!K43*'2. Staff Costs (Annual)'!L43*J43,0)</f>
        <v>0</v>
      </c>
      <c r="O43" s="422"/>
      <c r="P43" s="347"/>
      <c r="Q43" s="348"/>
      <c r="R43" s="349">
        <f t="shared" si="9"/>
        <v>0</v>
      </c>
      <c r="S43" s="350">
        <f>IFERROR('1. Staff Posts&amp;Salary (Listing)'!L42*(1+SUM(O43))/12*'2. Staff Costs (Annual)'!P43*'2. Staff Costs (Annual)'!Q43*J43,0)</f>
        <v>0</v>
      </c>
      <c r="T43" s="422"/>
      <c r="U43" s="347"/>
      <c r="V43" s="348"/>
      <c r="W43" s="349">
        <f t="shared" si="10"/>
        <v>0</v>
      </c>
      <c r="X43" s="350">
        <f>IFERROR('1. Staff Posts&amp;Salary (Listing)'!L42*(1+SUM(O43))*(1+SUM(T43))/12*'2. Staff Costs (Annual)'!U43*'2. Staff Costs (Annual)'!V43*J43,0)</f>
        <v>0</v>
      </c>
      <c r="Y43" s="248"/>
      <c r="Z43" s="347"/>
      <c r="AA43" s="348"/>
      <c r="AB43" s="349">
        <f t="shared" si="11"/>
        <v>0</v>
      </c>
      <c r="AC43" s="350">
        <f>IFERROR('1. Staff Posts&amp;Salary (Listing)'!L42*(1+SUM(O43))*(1+SUM(T43))*(1+SUM(Y43))/12*'2. Staff Costs (Annual)'!Z43*'2. Staff Costs (Annual)'!AA43*J43,0)</f>
        <v>0</v>
      </c>
      <c r="AD43" s="248"/>
      <c r="AE43" s="347"/>
      <c r="AF43" s="348"/>
      <c r="AG43" s="349">
        <f t="shared" si="12"/>
        <v>0</v>
      </c>
      <c r="AH43" s="350">
        <f>IFERROR('1. Staff Posts&amp;Salary (Listing)'!L42*(1+SUM(O43))*(1+SUM(T43))*(1+SUM(Y43))*(1+SUM(AD43))/12*'2. Staff Costs (Annual)'!AE43*'2. Staff Costs (Annual)'!AF43*J43,0)</f>
        <v>0</v>
      </c>
      <c r="AI43" s="351">
        <f t="shared" si="13"/>
        <v>0</v>
      </c>
      <c r="AJ43" s="352">
        <f t="shared" si="14"/>
        <v>0</v>
      </c>
      <c r="AK43" s="4"/>
    </row>
    <row r="44" spans="2:37" x14ac:dyDescent="0.25">
      <c r="B44" s="4"/>
      <c r="C44" s="344" t="str">
        <f>IF('1. Staff Posts&amp;Salary (Listing)'!C43="","",'1. Staff Posts&amp;Salary (Listing)'!C43)</f>
        <v/>
      </c>
      <c r="D44" s="345" t="str">
        <f>IF('1. Staff Posts&amp;Salary (Listing)'!D43="","",'1. Staff Posts&amp;Salary (Listing)'!D43)</f>
        <v/>
      </c>
      <c r="E44" s="345" t="str">
        <f>IF('1. Staff Posts&amp;Salary (Listing)'!E43="","",'1. Staff Posts&amp;Salary (Listing)'!E43)</f>
        <v/>
      </c>
      <c r="F44" s="345" t="str">
        <f>VLOOKUP(D44,'START - AWARD DETAILS'!$F$20:$I$40,3,0)</f>
        <v>&lt;select&gt;</v>
      </c>
      <c r="G44" s="345" t="str">
        <f>IF('1. Staff Posts&amp;Salary (Listing)'!F43="","",'1. Staff Posts&amp;Salary (Listing)'!F43)</f>
        <v/>
      </c>
      <c r="H44" s="345" t="str">
        <f>IF('1. Staff Posts&amp;Salary (Listing)'!G43="","",'1. Staff Posts&amp;Salary (Listing)'!G43)</f>
        <v/>
      </c>
      <c r="I44" s="345" t="str">
        <f>IF('1. Staff Posts&amp;Salary (Listing)'!H43="","",'1. Staff Posts&amp;Salary (Listing)'!H43)</f>
        <v/>
      </c>
      <c r="J44" s="346" t="str">
        <f>IF('1. Staff Posts&amp;Salary (Listing)'!M43="","",'1. Staff Posts&amp;Salary (Listing)'!M43)</f>
        <v/>
      </c>
      <c r="K44" s="347"/>
      <c r="L44" s="348"/>
      <c r="M44" s="349">
        <f t="shared" si="8"/>
        <v>0</v>
      </c>
      <c r="N44" s="350">
        <f>IFERROR('1. Staff Posts&amp;Salary (Listing)'!L43/12*'2. Staff Costs (Annual)'!K44*'2. Staff Costs (Annual)'!L44*J44,0)</f>
        <v>0</v>
      </c>
      <c r="O44" s="422"/>
      <c r="P44" s="347"/>
      <c r="Q44" s="348"/>
      <c r="R44" s="349">
        <f t="shared" si="9"/>
        <v>0</v>
      </c>
      <c r="S44" s="350">
        <f>IFERROR('1. Staff Posts&amp;Salary (Listing)'!L43*(1+SUM(O44))/12*'2. Staff Costs (Annual)'!P44*'2. Staff Costs (Annual)'!Q44*J44,0)</f>
        <v>0</v>
      </c>
      <c r="T44" s="422"/>
      <c r="U44" s="347"/>
      <c r="V44" s="348"/>
      <c r="W44" s="349">
        <f t="shared" si="10"/>
        <v>0</v>
      </c>
      <c r="X44" s="350">
        <f>IFERROR('1. Staff Posts&amp;Salary (Listing)'!L43*(1+SUM(O44))*(1+SUM(T44))/12*'2. Staff Costs (Annual)'!U44*'2. Staff Costs (Annual)'!V44*J44,0)</f>
        <v>0</v>
      </c>
      <c r="Y44" s="248"/>
      <c r="Z44" s="347"/>
      <c r="AA44" s="348"/>
      <c r="AB44" s="349">
        <f t="shared" si="11"/>
        <v>0</v>
      </c>
      <c r="AC44" s="350">
        <f>IFERROR('1. Staff Posts&amp;Salary (Listing)'!L43*(1+SUM(O44))*(1+SUM(T44))*(1+SUM(Y44))/12*'2. Staff Costs (Annual)'!Z44*'2. Staff Costs (Annual)'!AA44*J44,0)</f>
        <v>0</v>
      </c>
      <c r="AD44" s="248"/>
      <c r="AE44" s="347"/>
      <c r="AF44" s="348"/>
      <c r="AG44" s="349">
        <f t="shared" si="12"/>
        <v>0</v>
      </c>
      <c r="AH44" s="350">
        <f>IFERROR('1. Staff Posts&amp;Salary (Listing)'!L43*(1+SUM(O44))*(1+SUM(T44))*(1+SUM(Y44))*(1+SUM(AD44))/12*'2. Staff Costs (Annual)'!AE44*'2. Staff Costs (Annual)'!AF44*J44,0)</f>
        <v>0</v>
      </c>
      <c r="AI44" s="351">
        <f t="shared" si="13"/>
        <v>0</v>
      </c>
      <c r="AJ44" s="352">
        <f t="shared" si="14"/>
        <v>0</v>
      </c>
      <c r="AK44" s="4"/>
    </row>
    <row r="45" spans="2:37" x14ac:dyDescent="0.25">
      <c r="B45" s="4"/>
      <c r="C45" s="344" t="str">
        <f>IF('1. Staff Posts&amp;Salary (Listing)'!C44="","",'1. Staff Posts&amp;Salary (Listing)'!C44)</f>
        <v/>
      </c>
      <c r="D45" s="345" t="str">
        <f>IF('1. Staff Posts&amp;Salary (Listing)'!D44="","",'1. Staff Posts&amp;Salary (Listing)'!D44)</f>
        <v/>
      </c>
      <c r="E45" s="345" t="str">
        <f>IF('1. Staff Posts&amp;Salary (Listing)'!E44="","",'1. Staff Posts&amp;Salary (Listing)'!E44)</f>
        <v/>
      </c>
      <c r="F45" s="345" t="str">
        <f>VLOOKUP(D45,'START - AWARD DETAILS'!$F$20:$I$40,3,0)</f>
        <v>&lt;select&gt;</v>
      </c>
      <c r="G45" s="345" t="str">
        <f>IF('1. Staff Posts&amp;Salary (Listing)'!F44="","",'1. Staff Posts&amp;Salary (Listing)'!F44)</f>
        <v/>
      </c>
      <c r="H45" s="345" t="str">
        <f>IF('1. Staff Posts&amp;Salary (Listing)'!G44="","",'1. Staff Posts&amp;Salary (Listing)'!G44)</f>
        <v/>
      </c>
      <c r="I45" s="345" t="str">
        <f>IF('1. Staff Posts&amp;Salary (Listing)'!H44="","",'1. Staff Posts&amp;Salary (Listing)'!H44)</f>
        <v/>
      </c>
      <c r="J45" s="346" t="str">
        <f>IF('1. Staff Posts&amp;Salary (Listing)'!M44="","",'1. Staff Posts&amp;Salary (Listing)'!M44)</f>
        <v/>
      </c>
      <c r="K45" s="347"/>
      <c r="L45" s="348"/>
      <c r="M45" s="349">
        <f t="shared" si="8"/>
        <v>0</v>
      </c>
      <c r="N45" s="350">
        <f>IFERROR('1. Staff Posts&amp;Salary (Listing)'!L44/12*'2. Staff Costs (Annual)'!K45*'2. Staff Costs (Annual)'!L45*J45,0)</f>
        <v>0</v>
      </c>
      <c r="O45" s="422"/>
      <c r="P45" s="347"/>
      <c r="Q45" s="348"/>
      <c r="R45" s="349">
        <f t="shared" si="9"/>
        <v>0</v>
      </c>
      <c r="S45" s="350">
        <f>IFERROR('1. Staff Posts&amp;Salary (Listing)'!L44*(1+SUM(O45))/12*'2. Staff Costs (Annual)'!P45*'2. Staff Costs (Annual)'!Q45*J45,0)</f>
        <v>0</v>
      </c>
      <c r="T45" s="422"/>
      <c r="U45" s="347"/>
      <c r="V45" s="348"/>
      <c r="W45" s="349">
        <f t="shared" si="10"/>
        <v>0</v>
      </c>
      <c r="X45" s="350">
        <f>IFERROR('1. Staff Posts&amp;Salary (Listing)'!L44*(1+SUM(O45))*(1+SUM(T45))/12*'2. Staff Costs (Annual)'!U45*'2. Staff Costs (Annual)'!V45*J45,0)</f>
        <v>0</v>
      </c>
      <c r="Y45" s="248"/>
      <c r="Z45" s="347"/>
      <c r="AA45" s="348"/>
      <c r="AB45" s="349">
        <f t="shared" si="11"/>
        <v>0</v>
      </c>
      <c r="AC45" s="350">
        <f>IFERROR('1. Staff Posts&amp;Salary (Listing)'!L44*(1+SUM(O45))*(1+SUM(T45))*(1+SUM(Y45))/12*'2. Staff Costs (Annual)'!Z45*'2. Staff Costs (Annual)'!AA45*J45,0)</f>
        <v>0</v>
      </c>
      <c r="AD45" s="248"/>
      <c r="AE45" s="347"/>
      <c r="AF45" s="348"/>
      <c r="AG45" s="349">
        <f t="shared" si="12"/>
        <v>0</v>
      </c>
      <c r="AH45" s="350">
        <f>IFERROR('1. Staff Posts&amp;Salary (Listing)'!L44*(1+SUM(O45))*(1+SUM(T45))*(1+SUM(Y45))*(1+SUM(AD45))/12*'2. Staff Costs (Annual)'!AE45*'2. Staff Costs (Annual)'!AF45*J45,0)</f>
        <v>0</v>
      </c>
      <c r="AI45" s="351">
        <f t="shared" si="13"/>
        <v>0</v>
      </c>
      <c r="AJ45" s="352">
        <f t="shared" si="14"/>
        <v>0</v>
      </c>
      <c r="AK45" s="4"/>
    </row>
    <row r="46" spans="2:37" x14ac:dyDescent="0.25">
      <c r="B46" s="4"/>
      <c r="C46" s="344" t="str">
        <f>IF('1. Staff Posts&amp;Salary (Listing)'!C45="","",'1. Staff Posts&amp;Salary (Listing)'!C45)</f>
        <v/>
      </c>
      <c r="D46" s="345" t="str">
        <f>IF('1. Staff Posts&amp;Salary (Listing)'!D45="","",'1. Staff Posts&amp;Salary (Listing)'!D45)</f>
        <v/>
      </c>
      <c r="E46" s="345" t="str">
        <f>IF('1. Staff Posts&amp;Salary (Listing)'!E45="","",'1. Staff Posts&amp;Salary (Listing)'!E45)</f>
        <v/>
      </c>
      <c r="F46" s="345" t="str">
        <f>VLOOKUP(D46,'START - AWARD DETAILS'!$F$20:$I$40,3,0)</f>
        <v>&lt;select&gt;</v>
      </c>
      <c r="G46" s="345" t="str">
        <f>IF('1. Staff Posts&amp;Salary (Listing)'!F45="","",'1. Staff Posts&amp;Salary (Listing)'!F45)</f>
        <v/>
      </c>
      <c r="H46" s="345" t="str">
        <f>IF('1. Staff Posts&amp;Salary (Listing)'!G45="","",'1. Staff Posts&amp;Salary (Listing)'!G45)</f>
        <v/>
      </c>
      <c r="I46" s="345" t="str">
        <f>IF('1. Staff Posts&amp;Salary (Listing)'!H45="","",'1. Staff Posts&amp;Salary (Listing)'!H45)</f>
        <v/>
      </c>
      <c r="J46" s="346" t="str">
        <f>IF('1. Staff Posts&amp;Salary (Listing)'!M45="","",'1. Staff Posts&amp;Salary (Listing)'!M45)</f>
        <v/>
      </c>
      <c r="K46" s="347"/>
      <c r="L46" s="348"/>
      <c r="M46" s="349">
        <f t="shared" si="8"/>
        <v>0</v>
      </c>
      <c r="N46" s="350">
        <f>IFERROR('1. Staff Posts&amp;Salary (Listing)'!L45/12*'2. Staff Costs (Annual)'!K46*'2. Staff Costs (Annual)'!L46*J46,0)</f>
        <v>0</v>
      </c>
      <c r="O46" s="422"/>
      <c r="P46" s="347"/>
      <c r="Q46" s="348"/>
      <c r="R46" s="349">
        <f t="shared" si="9"/>
        <v>0</v>
      </c>
      <c r="S46" s="350">
        <f>IFERROR('1. Staff Posts&amp;Salary (Listing)'!L45*(1+SUM(O46))/12*'2. Staff Costs (Annual)'!P46*'2. Staff Costs (Annual)'!Q46*J46,0)</f>
        <v>0</v>
      </c>
      <c r="T46" s="422"/>
      <c r="U46" s="347"/>
      <c r="V46" s="348"/>
      <c r="W46" s="349">
        <f t="shared" si="10"/>
        <v>0</v>
      </c>
      <c r="X46" s="350">
        <f>IFERROR('1. Staff Posts&amp;Salary (Listing)'!L45*(1+SUM(O46))*(1+SUM(T46))/12*'2. Staff Costs (Annual)'!U46*'2. Staff Costs (Annual)'!V46*J46,0)</f>
        <v>0</v>
      </c>
      <c r="Y46" s="248"/>
      <c r="Z46" s="347"/>
      <c r="AA46" s="348"/>
      <c r="AB46" s="349">
        <f t="shared" si="11"/>
        <v>0</v>
      </c>
      <c r="AC46" s="350">
        <f>IFERROR('1. Staff Posts&amp;Salary (Listing)'!L45*(1+SUM(O46))*(1+SUM(T46))*(1+SUM(Y46))/12*'2. Staff Costs (Annual)'!Z46*'2. Staff Costs (Annual)'!AA46*J46,0)</f>
        <v>0</v>
      </c>
      <c r="AD46" s="248"/>
      <c r="AE46" s="347"/>
      <c r="AF46" s="348"/>
      <c r="AG46" s="349">
        <f t="shared" si="12"/>
        <v>0</v>
      </c>
      <c r="AH46" s="350">
        <f>IFERROR('1. Staff Posts&amp;Salary (Listing)'!L45*(1+SUM(O46))*(1+SUM(T46))*(1+SUM(Y46))*(1+SUM(AD46))/12*'2. Staff Costs (Annual)'!AE46*'2. Staff Costs (Annual)'!AF46*J46,0)</f>
        <v>0</v>
      </c>
      <c r="AI46" s="351">
        <f t="shared" si="13"/>
        <v>0</v>
      </c>
      <c r="AJ46" s="352">
        <f t="shared" si="14"/>
        <v>0</v>
      </c>
      <c r="AK46" s="4"/>
    </row>
    <row r="47" spans="2:37" x14ac:dyDescent="0.25">
      <c r="B47" s="4"/>
      <c r="C47" s="344" t="str">
        <f>IF('1. Staff Posts&amp;Salary (Listing)'!C46="","",'1. Staff Posts&amp;Salary (Listing)'!C46)</f>
        <v/>
      </c>
      <c r="D47" s="345" t="str">
        <f>IF('1. Staff Posts&amp;Salary (Listing)'!D46="","",'1. Staff Posts&amp;Salary (Listing)'!D46)</f>
        <v/>
      </c>
      <c r="E47" s="345" t="str">
        <f>IF('1. Staff Posts&amp;Salary (Listing)'!E46="","",'1. Staff Posts&amp;Salary (Listing)'!E46)</f>
        <v/>
      </c>
      <c r="F47" s="345" t="str">
        <f>VLOOKUP(D47,'START - AWARD DETAILS'!$F$20:$I$40,3,0)</f>
        <v>&lt;select&gt;</v>
      </c>
      <c r="G47" s="345" t="str">
        <f>IF('1. Staff Posts&amp;Salary (Listing)'!F46="","",'1. Staff Posts&amp;Salary (Listing)'!F46)</f>
        <v/>
      </c>
      <c r="H47" s="345" t="str">
        <f>IF('1. Staff Posts&amp;Salary (Listing)'!G46="","",'1. Staff Posts&amp;Salary (Listing)'!G46)</f>
        <v/>
      </c>
      <c r="I47" s="345" t="str">
        <f>IF('1. Staff Posts&amp;Salary (Listing)'!H46="","",'1. Staff Posts&amp;Salary (Listing)'!H46)</f>
        <v/>
      </c>
      <c r="J47" s="346" t="str">
        <f>IF('1. Staff Posts&amp;Salary (Listing)'!M46="","",'1. Staff Posts&amp;Salary (Listing)'!M46)</f>
        <v/>
      </c>
      <c r="K47" s="347"/>
      <c r="L47" s="348"/>
      <c r="M47" s="349">
        <f t="shared" si="8"/>
        <v>0</v>
      </c>
      <c r="N47" s="350">
        <f>IFERROR('1. Staff Posts&amp;Salary (Listing)'!L46/12*'2. Staff Costs (Annual)'!K47*'2. Staff Costs (Annual)'!L47*J47,0)</f>
        <v>0</v>
      </c>
      <c r="O47" s="422"/>
      <c r="P47" s="347"/>
      <c r="Q47" s="348"/>
      <c r="R47" s="349">
        <f t="shared" si="9"/>
        <v>0</v>
      </c>
      <c r="S47" s="350">
        <f>IFERROR('1. Staff Posts&amp;Salary (Listing)'!L46*(1+SUM(O47))/12*'2. Staff Costs (Annual)'!P47*'2. Staff Costs (Annual)'!Q47*J47,0)</f>
        <v>0</v>
      </c>
      <c r="T47" s="422"/>
      <c r="U47" s="347"/>
      <c r="V47" s="348"/>
      <c r="W47" s="349">
        <f t="shared" si="10"/>
        <v>0</v>
      </c>
      <c r="X47" s="350">
        <f>IFERROR('1. Staff Posts&amp;Salary (Listing)'!L46*(1+SUM(O47))*(1+SUM(T47))/12*'2. Staff Costs (Annual)'!U47*'2. Staff Costs (Annual)'!V47*J47,0)</f>
        <v>0</v>
      </c>
      <c r="Y47" s="248"/>
      <c r="Z47" s="347"/>
      <c r="AA47" s="348"/>
      <c r="AB47" s="349">
        <f t="shared" si="11"/>
        <v>0</v>
      </c>
      <c r="AC47" s="350">
        <f>IFERROR('1. Staff Posts&amp;Salary (Listing)'!L46*(1+SUM(O47))*(1+SUM(T47))*(1+SUM(Y47))/12*'2. Staff Costs (Annual)'!Z47*'2. Staff Costs (Annual)'!AA47*J47,0)</f>
        <v>0</v>
      </c>
      <c r="AD47" s="248"/>
      <c r="AE47" s="347"/>
      <c r="AF47" s="348"/>
      <c r="AG47" s="349">
        <f t="shared" si="12"/>
        <v>0</v>
      </c>
      <c r="AH47" s="350">
        <f>IFERROR('1. Staff Posts&amp;Salary (Listing)'!L46*(1+SUM(O47))*(1+SUM(T47))*(1+SUM(Y47))*(1+SUM(AD47))/12*'2. Staff Costs (Annual)'!AE47*'2. Staff Costs (Annual)'!AF47*J47,0)</f>
        <v>0</v>
      </c>
      <c r="AI47" s="351">
        <f t="shared" si="13"/>
        <v>0</v>
      </c>
      <c r="AJ47" s="352">
        <f t="shared" si="14"/>
        <v>0</v>
      </c>
      <c r="AK47" s="4"/>
    </row>
    <row r="48" spans="2:37" x14ac:dyDescent="0.25">
      <c r="B48" s="4"/>
      <c r="C48" s="344" t="str">
        <f>IF('1. Staff Posts&amp;Salary (Listing)'!C47="","",'1. Staff Posts&amp;Salary (Listing)'!C47)</f>
        <v/>
      </c>
      <c r="D48" s="345" t="str">
        <f>IF('1. Staff Posts&amp;Salary (Listing)'!D47="","",'1. Staff Posts&amp;Salary (Listing)'!D47)</f>
        <v/>
      </c>
      <c r="E48" s="345" t="str">
        <f>IF('1. Staff Posts&amp;Salary (Listing)'!E47="","",'1. Staff Posts&amp;Salary (Listing)'!E47)</f>
        <v/>
      </c>
      <c r="F48" s="345" t="str">
        <f>VLOOKUP(D48,'START - AWARD DETAILS'!$F$20:$I$40,3,0)</f>
        <v>&lt;select&gt;</v>
      </c>
      <c r="G48" s="345" t="str">
        <f>IF('1. Staff Posts&amp;Salary (Listing)'!F47="","",'1. Staff Posts&amp;Salary (Listing)'!F47)</f>
        <v/>
      </c>
      <c r="H48" s="345" t="str">
        <f>IF('1. Staff Posts&amp;Salary (Listing)'!G47="","",'1. Staff Posts&amp;Salary (Listing)'!G47)</f>
        <v/>
      </c>
      <c r="I48" s="345" t="str">
        <f>IF('1. Staff Posts&amp;Salary (Listing)'!H47="","",'1. Staff Posts&amp;Salary (Listing)'!H47)</f>
        <v/>
      </c>
      <c r="J48" s="346" t="str">
        <f>IF('1. Staff Posts&amp;Salary (Listing)'!M47="","",'1. Staff Posts&amp;Salary (Listing)'!M47)</f>
        <v/>
      </c>
      <c r="K48" s="347"/>
      <c r="L48" s="348"/>
      <c r="M48" s="349">
        <f t="shared" si="8"/>
        <v>0</v>
      </c>
      <c r="N48" s="350">
        <f>IFERROR('1. Staff Posts&amp;Salary (Listing)'!L47/12*'2. Staff Costs (Annual)'!K48*'2. Staff Costs (Annual)'!L48*J48,0)</f>
        <v>0</v>
      </c>
      <c r="O48" s="422"/>
      <c r="P48" s="347"/>
      <c r="Q48" s="348"/>
      <c r="R48" s="349">
        <f t="shared" si="9"/>
        <v>0</v>
      </c>
      <c r="S48" s="350">
        <f>IFERROR('1. Staff Posts&amp;Salary (Listing)'!L47*(1+SUM(O48))/12*'2. Staff Costs (Annual)'!P48*'2. Staff Costs (Annual)'!Q48*J48,0)</f>
        <v>0</v>
      </c>
      <c r="T48" s="422"/>
      <c r="U48" s="347"/>
      <c r="V48" s="348"/>
      <c r="W48" s="349">
        <f t="shared" si="10"/>
        <v>0</v>
      </c>
      <c r="X48" s="350">
        <f>IFERROR('1. Staff Posts&amp;Salary (Listing)'!L47*(1+SUM(O48))*(1+SUM(T48))/12*'2. Staff Costs (Annual)'!U48*'2. Staff Costs (Annual)'!V48*J48,0)</f>
        <v>0</v>
      </c>
      <c r="Y48" s="248"/>
      <c r="Z48" s="347"/>
      <c r="AA48" s="348"/>
      <c r="AB48" s="349">
        <f t="shared" si="11"/>
        <v>0</v>
      </c>
      <c r="AC48" s="350">
        <f>IFERROR('1. Staff Posts&amp;Salary (Listing)'!L47*(1+SUM(O48))*(1+SUM(T48))*(1+SUM(Y48))/12*'2. Staff Costs (Annual)'!Z48*'2. Staff Costs (Annual)'!AA48*J48,0)</f>
        <v>0</v>
      </c>
      <c r="AD48" s="248"/>
      <c r="AE48" s="347"/>
      <c r="AF48" s="348"/>
      <c r="AG48" s="349">
        <f t="shared" si="12"/>
        <v>0</v>
      </c>
      <c r="AH48" s="350">
        <f>IFERROR('1. Staff Posts&amp;Salary (Listing)'!L47*(1+SUM(O48))*(1+SUM(T48))*(1+SUM(Y48))*(1+SUM(AD48))/12*'2. Staff Costs (Annual)'!AE48*'2. Staff Costs (Annual)'!AF48*J48,0)</f>
        <v>0</v>
      </c>
      <c r="AI48" s="351">
        <f t="shared" si="13"/>
        <v>0</v>
      </c>
      <c r="AJ48" s="352">
        <f t="shared" si="14"/>
        <v>0</v>
      </c>
      <c r="AK48" s="4"/>
    </row>
    <row r="49" spans="2:37" x14ac:dyDescent="0.25">
      <c r="B49" s="4"/>
      <c r="C49" s="344" t="str">
        <f>IF('1. Staff Posts&amp;Salary (Listing)'!C48="","",'1. Staff Posts&amp;Salary (Listing)'!C48)</f>
        <v/>
      </c>
      <c r="D49" s="345" t="str">
        <f>IF('1. Staff Posts&amp;Salary (Listing)'!D48="","",'1. Staff Posts&amp;Salary (Listing)'!D48)</f>
        <v/>
      </c>
      <c r="E49" s="345" t="str">
        <f>IF('1. Staff Posts&amp;Salary (Listing)'!E48="","",'1. Staff Posts&amp;Salary (Listing)'!E48)</f>
        <v/>
      </c>
      <c r="F49" s="345" t="str">
        <f>VLOOKUP(D49,'START - AWARD DETAILS'!$F$20:$I$40,3,0)</f>
        <v>&lt;select&gt;</v>
      </c>
      <c r="G49" s="345" t="str">
        <f>IF('1. Staff Posts&amp;Salary (Listing)'!F48="","",'1. Staff Posts&amp;Salary (Listing)'!F48)</f>
        <v/>
      </c>
      <c r="H49" s="345" t="str">
        <f>IF('1. Staff Posts&amp;Salary (Listing)'!G48="","",'1. Staff Posts&amp;Salary (Listing)'!G48)</f>
        <v/>
      </c>
      <c r="I49" s="345" t="str">
        <f>IF('1. Staff Posts&amp;Salary (Listing)'!H48="","",'1. Staff Posts&amp;Salary (Listing)'!H48)</f>
        <v/>
      </c>
      <c r="J49" s="346" t="str">
        <f>IF('1. Staff Posts&amp;Salary (Listing)'!M48="","",'1. Staff Posts&amp;Salary (Listing)'!M48)</f>
        <v/>
      </c>
      <c r="K49" s="347"/>
      <c r="L49" s="348"/>
      <c r="M49" s="349">
        <f t="shared" si="8"/>
        <v>0</v>
      </c>
      <c r="N49" s="350">
        <f>IFERROR('1. Staff Posts&amp;Salary (Listing)'!L48/12*'2. Staff Costs (Annual)'!K49*'2. Staff Costs (Annual)'!L49*J49,0)</f>
        <v>0</v>
      </c>
      <c r="O49" s="422"/>
      <c r="P49" s="347"/>
      <c r="Q49" s="348"/>
      <c r="R49" s="349">
        <f t="shared" si="9"/>
        <v>0</v>
      </c>
      <c r="S49" s="350">
        <f>IFERROR('1. Staff Posts&amp;Salary (Listing)'!L48*(1+SUM(O49))/12*'2. Staff Costs (Annual)'!P49*'2. Staff Costs (Annual)'!Q49*J49,0)</f>
        <v>0</v>
      </c>
      <c r="T49" s="422"/>
      <c r="U49" s="347"/>
      <c r="V49" s="348"/>
      <c r="W49" s="349">
        <f t="shared" si="10"/>
        <v>0</v>
      </c>
      <c r="X49" s="350">
        <f>IFERROR('1. Staff Posts&amp;Salary (Listing)'!L48*(1+SUM(O49))*(1+SUM(T49))/12*'2. Staff Costs (Annual)'!U49*'2. Staff Costs (Annual)'!V49*J49,0)</f>
        <v>0</v>
      </c>
      <c r="Y49" s="248"/>
      <c r="Z49" s="347"/>
      <c r="AA49" s="348"/>
      <c r="AB49" s="349">
        <f t="shared" si="11"/>
        <v>0</v>
      </c>
      <c r="AC49" s="350">
        <f>IFERROR('1. Staff Posts&amp;Salary (Listing)'!L48*(1+SUM(O49))*(1+SUM(T49))*(1+SUM(Y49))/12*'2. Staff Costs (Annual)'!Z49*'2. Staff Costs (Annual)'!AA49*J49,0)</f>
        <v>0</v>
      </c>
      <c r="AD49" s="248"/>
      <c r="AE49" s="347"/>
      <c r="AF49" s="348"/>
      <c r="AG49" s="349">
        <f t="shared" si="12"/>
        <v>0</v>
      </c>
      <c r="AH49" s="350">
        <f>IFERROR('1. Staff Posts&amp;Salary (Listing)'!L48*(1+SUM(O49))*(1+SUM(T49))*(1+SUM(Y49))*(1+SUM(AD49))/12*'2. Staff Costs (Annual)'!AE49*'2. Staff Costs (Annual)'!AF49*J49,0)</f>
        <v>0</v>
      </c>
      <c r="AI49" s="351">
        <f t="shared" si="13"/>
        <v>0</v>
      </c>
      <c r="AJ49" s="352">
        <f t="shared" si="14"/>
        <v>0</v>
      </c>
      <c r="AK49" s="4"/>
    </row>
    <row r="50" spans="2:37" x14ac:dyDescent="0.25">
      <c r="B50" s="4"/>
      <c r="C50" s="344" t="str">
        <f>IF('1. Staff Posts&amp;Salary (Listing)'!C49="","",'1. Staff Posts&amp;Salary (Listing)'!C49)</f>
        <v/>
      </c>
      <c r="D50" s="345" t="str">
        <f>IF('1. Staff Posts&amp;Salary (Listing)'!D49="","",'1. Staff Posts&amp;Salary (Listing)'!D49)</f>
        <v/>
      </c>
      <c r="E50" s="345" t="str">
        <f>IF('1. Staff Posts&amp;Salary (Listing)'!E49="","",'1. Staff Posts&amp;Salary (Listing)'!E49)</f>
        <v/>
      </c>
      <c r="F50" s="345" t="str">
        <f>VLOOKUP(D50,'START - AWARD DETAILS'!$F$20:$I$40,3,0)</f>
        <v>&lt;select&gt;</v>
      </c>
      <c r="G50" s="345" t="str">
        <f>IF('1. Staff Posts&amp;Salary (Listing)'!F49="","",'1. Staff Posts&amp;Salary (Listing)'!F49)</f>
        <v/>
      </c>
      <c r="H50" s="345" t="str">
        <f>IF('1. Staff Posts&amp;Salary (Listing)'!G49="","",'1. Staff Posts&amp;Salary (Listing)'!G49)</f>
        <v/>
      </c>
      <c r="I50" s="345" t="str">
        <f>IF('1. Staff Posts&amp;Salary (Listing)'!H49="","",'1. Staff Posts&amp;Salary (Listing)'!H49)</f>
        <v/>
      </c>
      <c r="J50" s="346" t="str">
        <f>IF('1. Staff Posts&amp;Salary (Listing)'!M49="","",'1. Staff Posts&amp;Salary (Listing)'!M49)</f>
        <v/>
      </c>
      <c r="K50" s="347"/>
      <c r="L50" s="348"/>
      <c r="M50" s="349">
        <f t="shared" si="8"/>
        <v>0</v>
      </c>
      <c r="N50" s="350">
        <f>IFERROR('1. Staff Posts&amp;Salary (Listing)'!L49/12*'2. Staff Costs (Annual)'!K50*'2. Staff Costs (Annual)'!L50*J50,0)</f>
        <v>0</v>
      </c>
      <c r="O50" s="422"/>
      <c r="P50" s="347"/>
      <c r="Q50" s="348"/>
      <c r="R50" s="349">
        <f t="shared" si="9"/>
        <v>0</v>
      </c>
      <c r="S50" s="350">
        <f>IFERROR('1. Staff Posts&amp;Salary (Listing)'!L49*(1+SUM(O50))/12*'2. Staff Costs (Annual)'!P50*'2. Staff Costs (Annual)'!Q50*J50,0)</f>
        <v>0</v>
      </c>
      <c r="T50" s="422"/>
      <c r="U50" s="347"/>
      <c r="V50" s="348"/>
      <c r="W50" s="349">
        <f t="shared" si="10"/>
        <v>0</v>
      </c>
      <c r="X50" s="350">
        <f>IFERROR('1. Staff Posts&amp;Salary (Listing)'!L49*(1+SUM(O50))*(1+SUM(T50))/12*'2. Staff Costs (Annual)'!U50*'2. Staff Costs (Annual)'!V50*J50,0)</f>
        <v>0</v>
      </c>
      <c r="Y50" s="248"/>
      <c r="Z50" s="347"/>
      <c r="AA50" s="348"/>
      <c r="AB50" s="349">
        <f t="shared" si="11"/>
        <v>0</v>
      </c>
      <c r="AC50" s="350">
        <f>IFERROR('1. Staff Posts&amp;Salary (Listing)'!L49*(1+SUM(O50))*(1+SUM(T50))*(1+SUM(Y50))/12*'2. Staff Costs (Annual)'!Z50*'2. Staff Costs (Annual)'!AA50*J50,0)</f>
        <v>0</v>
      </c>
      <c r="AD50" s="248"/>
      <c r="AE50" s="347"/>
      <c r="AF50" s="348"/>
      <c r="AG50" s="349">
        <f t="shared" si="12"/>
        <v>0</v>
      </c>
      <c r="AH50" s="350">
        <f>IFERROR('1. Staff Posts&amp;Salary (Listing)'!L49*(1+SUM(O50))*(1+SUM(T50))*(1+SUM(Y50))*(1+SUM(AD50))/12*'2. Staff Costs (Annual)'!AE50*'2. Staff Costs (Annual)'!AF50*J50,0)</f>
        <v>0</v>
      </c>
      <c r="AI50" s="351">
        <f t="shared" si="13"/>
        <v>0</v>
      </c>
      <c r="AJ50" s="352">
        <f t="shared" si="14"/>
        <v>0</v>
      </c>
      <c r="AK50" s="4"/>
    </row>
    <row r="51" spans="2:37" x14ac:dyDescent="0.25">
      <c r="B51" s="4"/>
      <c r="C51" s="344" t="str">
        <f>IF('1. Staff Posts&amp;Salary (Listing)'!C50="","",'1. Staff Posts&amp;Salary (Listing)'!C50)</f>
        <v/>
      </c>
      <c r="D51" s="345" t="str">
        <f>IF('1. Staff Posts&amp;Salary (Listing)'!D50="","",'1. Staff Posts&amp;Salary (Listing)'!D50)</f>
        <v/>
      </c>
      <c r="E51" s="345" t="str">
        <f>IF('1. Staff Posts&amp;Salary (Listing)'!E50="","",'1. Staff Posts&amp;Salary (Listing)'!E50)</f>
        <v/>
      </c>
      <c r="F51" s="345" t="str">
        <f>VLOOKUP(D51,'START - AWARD DETAILS'!$F$20:$I$40,3,0)</f>
        <v>&lt;select&gt;</v>
      </c>
      <c r="G51" s="345" t="str">
        <f>IF('1. Staff Posts&amp;Salary (Listing)'!F50="","",'1. Staff Posts&amp;Salary (Listing)'!F50)</f>
        <v/>
      </c>
      <c r="H51" s="345" t="str">
        <f>IF('1. Staff Posts&amp;Salary (Listing)'!G50="","",'1. Staff Posts&amp;Salary (Listing)'!G50)</f>
        <v/>
      </c>
      <c r="I51" s="345" t="str">
        <f>IF('1. Staff Posts&amp;Salary (Listing)'!H50="","",'1. Staff Posts&amp;Salary (Listing)'!H50)</f>
        <v/>
      </c>
      <c r="J51" s="346" t="str">
        <f>IF('1. Staff Posts&amp;Salary (Listing)'!M50="","",'1. Staff Posts&amp;Salary (Listing)'!M50)</f>
        <v/>
      </c>
      <c r="K51" s="347"/>
      <c r="L51" s="348"/>
      <c r="M51" s="349">
        <f t="shared" si="8"/>
        <v>0</v>
      </c>
      <c r="N51" s="350">
        <f>IFERROR('1. Staff Posts&amp;Salary (Listing)'!L50/12*'2. Staff Costs (Annual)'!K51*'2. Staff Costs (Annual)'!L51*J51,0)</f>
        <v>0</v>
      </c>
      <c r="O51" s="422"/>
      <c r="P51" s="347"/>
      <c r="Q51" s="348"/>
      <c r="R51" s="349">
        <f t="shared" si="9"/>
        <v>0</v>
      </c>
      <c r="S51" s="350">
        <f>IFERROR('1. Staff Posts&amp;Salary (Listing)'!L50*(1+SUM(O51))/12*'2. Staff Costs (Annual)'!P51*'2. Staff Costs (Annual)'!Q51*J51,0)</f>
        <v>0</v>
      </c>
      <c r="T51" s="422"/>
      <c r="U51" s="347"/>
      <c r="V51" s="348"/>
      <c r="W51" s="349">
        <f t="shared" si="10"/>
        <v>0</v>
      </c>
      <c r="X51" s="350">
        <f>IFERROR('1. Staff Posts&amp;Salary (Listing)'!L50*(1+SUM(O51))*(1+SUM(T51))/12*'2. Staff Costs (Annual)'!U51*'2. Staff Costs (Annual)'!V51*J51,0)</f>
        <v>0</v>
      </c>
      <c r="Y51" s="248"/>
      <c r="Z51" s="347"/>
      <c r="AA51" s="348"/>
      <c r="AB51" s="349">
        <f t="shared" si="11"/>
        <v>0</v>
      </c>
      <c r="AC51" s="350">
        <f>IFERROR('1. Staff Posts&amp;Salary (Listing)'!L50*(1+SUM(O51))*(1+SUM(T51))*(1+SUM(Y51))/12*'2. Staff Costs (Annual)'!Z51*'2. Staff Costs (Annual)'!AA51*J51,0)</f>
        <v>0</v>
      </c>
      <c r="AD51" s="248"/>
      <c r="AE51" s="347"/>
      <c r="AF51" s="348"/>
      <c r="AG51" s="349">
        <f t="shared" si="12"/>
        <v>0</v>
      </c>
      <c r="AH51" s="350">
        <f>IFERROR('1. Staff Posts&amp;Salary (Listing)'!L50*(1+SUM(O51))*(1+SUM(T51))*(1+SUM(Y51))*(1+SUM(AD51))/12*'2. Staff Costs (Annual)'!AE51*'2. Staff Costs (Annual)'!AF51*J51,0)</f>
        <v>0</v>
      </c>
      <c r="AI51" s="351">
        <f t="shared" si="13"/>
        <v>0</v>
      </c>
      <c r="AJ51" s="352">
        <f t="shared" si="14"/>
        <v>0</v>
      </c>
      <c r="AK51" s="4"/>
    </row>
    <row r="52" spans="2:37" x14ac:dyDescent="0.25">
      <c r="B52" s="4"/>
      <c r="C52" s="344" t="str">
        <f>IF('1. Staff Posts&amp;Salary (Listing)'!C51="","",'1. Staff Posts&amp;Salary (Listing)'!C51)</f>
        <v/>
      </c>
      <c r="D52" s="345" t="str">
        <f>IF('1. Staff Posts&amp;Salary (Listing)'!D51="","",'1. Staff Posts&amp;Salary (Listing)'!D51)</f>
        <v/>
      </c>
      <c r="E52" s="345" t="str">
        <f>IF('1. Staff Posts&amp;Salary (Listing)'!E51="","",'1. Staff Posts&amp;Salary (Listing)'!E51)</f>
        <v/>
      </c>
      <c r="F52" s="345" t="str">
        <f>VLOOKUP(D52,'START - AWARD DETAILS'!$F$20:$I$40,3,0)</f>
        <v>&lt;select&gt;</v>
      </c>
      <c r="G52" s="345" t="str">
        <f>IF('1. Staff Posts&amp;Salary (Listing)'!F51="","",'1. Staff Posts&amp;Salary (Listing)'!F51)</f>
        <v/>
      </c>
      <c r="H52" s="345" t="str">
        <f>IF('1. Staff Posts&amp;Salary (Listing)'!G51="","",'1. Staff Posts&amp;Salary (Listing)'!G51)</f>
        <v/>
      </c>
      <c r="I52" s="345" t="str">
        <f>IF('1. Staff Posts&amp;Salary (Listing)'!H51="","",'1. Staff Posts&amp;Salary (Listing)'!H51)</f>
        <v/>
      </c>
      <c r="J52" s="346" t="str">
        <f>IF('1. Staff Posts&amp;Salary (Listing)'!M51="","",'1. Staff Posts&amp;Salary (Listing)'!M51)</f>
        <v/>
      </c>
      <c r="K52" s="347"/>
      <c r="L52" s="348"/>
      <c r="M52" s="349">
        <f t="shared" si="8"/>
        <v>0</v>
      </c>
      <c r="N52" s="350">
        <f>IFERROR('1. Staff Posts&amp;Salary (Listing)'!L51/12*'2. Staff Costs (Annual)'!K52*'2. Staff Costs (Annual)'!L52*J52,0)</f>
        <v>0</v>
      </c>
      <c r="O52" s="422"/>
      <c r="P52" s="347"/>
      <c r="Q52" s="348"/>
      <c r="R52" s="349">
        <f t="shared" si="9"/>
        <v>0</v>
      </c>
      <c r="S52" s="350">
        <f>IFERROR('1. Staff Posts&amp;Salary (Listing)'!L51*(1+SUM(O52))/12*'2. Staff Costs (Annual)'!P52*'2. Staff Costs (Annual)'!Q52*J52,0)</f>
        <v>0</v>
      </c>
      <c r="T52" s="422"/>
      <c r="U52" s="347"/>
      <c r="V52" s="348"/>
      <c r="W52" s="349">
        <f t="shared" si="10"/>
        <v>0</v>
      </c>
      <c r="X52" s="350">
        <f>IFERROR('1. Staff Posts&amp;Salary (Listing)'!L51*(1+SUM(O52))*(1+SUM(T52))/12*'2. Staff Costs (Annual)'!U52*'2. Staff Costs (Annual)'!V52*J52,0)</f>
        <v>0</v>
      </c>
      <c r="Y52" s="248"/>
      <c r="Z52" s="347"/>
      <c r="AA52" s="348"/>
      <c r="AB52" s="349">
        <f t="shared" si="11"/>
        <v>0</v>
      </c>
      <c r="AC52" s="350">
        <f>IFERROR('1. Staff Posts&amp;Salary (Listing)'!L51*(1+SUM(O52))*(1+SUM(T52))*(1+SUM(Y52))/12*'2. Staff Costs (Annual)'!Z52*'2. Staff Costs (Annual)'!AA52*J52,0)</f>
        <v>0</v>
      </c>
      <c r="AD52" s="248"/>
      <c r="AE52" s="347"/>
      <c r="AF52" s="348"/>
      <c r="AG52" s="349">
        <f t="shared" si="12"/>
        <v>0</v>
      </c>
      <c r="AH52" s="350">
        <f>IFERROR('1. Staff Posts&amp;Salary (Listing)'!L51*(1+SUM(O52))*(1+SUM(T52))*(1+SUM(Y52))*(1+SUM(AD52))/12*'2. Staff Costs (Annual)'!AE52*'2. Staff Costs (Annual)'!AF52*J52,0)</f>
        <v>0</v>
      </c>
      <c r="AI52" s="351">
        <f t="shared" si="13"/>
        <v>0</v>
      </c>
      <c r="AJ52" s="352">
        <f t="shared" si="14"/>
        <v>0</v>
      </c>
      <c r="AK52" s="4"/>
    </row>
    <row r="53" spans="2:37" x14ac:dyDescent="0.25">
      <c r="B53" s="4"/>
      <c r="C53" s="344" t="str">
        <f>IF('1. Staff Posts&amp;Salary (Listing)'!C52="","",'1. Staff Posts&amp;Salary (Listing)'!C52)</f>
        <v/>
      </c>
      <c r="D53" s="345" t="str">
        <f>IF('1. Staff Posts&amp;Salary (Listing)'!D52="","",'1. Staff Posts&amp;Salary (Listing)'!D52)</f>
        <v/>
      </c>
      <c r="E53" s="345" t="str">
        <f>IF('1. Staff Posts&amp;Salary (Listing)'!E52="","",'1. Staff Posts&amp;Salary (Listing)'!E52)</f>
        <v/>
      </c>
      <c r="F53" s="345" t="str">
        <f>VLOOKUP(D53,'START - AWARD DETAILS'!$F$20:$I$40,3,0)</f>
        <v>&lt;select&gt;</v>
      </c>
      <c r="G53" s="345" t="str">
        <f>IF('1. Staff Posts&amp;Salary (Listing)'!F52="","",'1. Staff Posts&amp;Salary (Listing)'!F52)</f>
        <v/>
      </c>
      <c r="H53" s="345" t="str">
        <f>IF('1. Staff Posts&amp;Salary (Listing)'!G52="","",'1. Staff Posts&amp;Salary (Listing)'!G52)</f>
        <v/>
      </c>
      <c r="I53" s="345" t="str">
        <f>IF('1. Staff Posts&amp;Salary (Listing)'!H52="","",'1. Staff Posts&amp;Salary (Listing)'!H52)</f>
        <v/>
      </c>
      <c r="J53" s="346" t="str">
        <f>IF('1. Staff Posts&amp;Salary (Listing)'!M52="","",'1. Staff Posts&amp;Salary (Listing)'!M52)</f>
        <v/>
      </c>
      <c r="K53" s="347"/>
      <c r="L53" s="348"/>
      <c r="M53" s="349">
        <f t="shared" si="8"/>
        <v>0</v>
      </c>
      <c r="N53" s="350">
        <f>IFERROR('1. Staff Posts&amp;Salary (Listing)'!L52/12*'2. Staff Costs (Annual)'!K53*'2. Staff Costs (Annual)'!L53*J53,0)</f>
        <v>0</v>
      </c>
      <c r="O53" s="422"/>
      <c r="P53" s="347"/>
      <c r="Q53" s="348"/>
      <c r="R53" s="349">
        <f t="shared" si="9"/>
        <v>0</v>
      </c>
      <c r="S53" s="350">
        <f>IFERROR('1. Staff Posts&amp;Salary (Listing)'!L52*(1+SUM(O53))/12*'2. Staff Costs (Annual)'!P53*'2. Staff Costs (Annual)'!Q53*J53,0)</f>
        <v>0</v>
      </c>
      <c r="T53" s="422"/>
      <c r="U53" s="347"/>
      <c r="V53" s="348"/>
      <c r="W53" s="349">
        <f t="shared" si="10"/>
        <v>0</v>
      </c>
      <c r="X53" s="350">
        <f>IFERROR('1. Staff Posts&amp;Salary (Listing)'!L52*(1+SUM(O53))*(1+SUM(T53))/12*'2. Staff Costs (Annual)'!U53*'2. Staff Costs (Annual)'!V53*J53,0)</f>
        <v>0</v>
      </c>
      <c r="Y53" s="248"/>
      <c r="Z53" s="347"/>
      <c r="AA53" s="348"/>
      <c r="AB53" s="349">
        <f t="shared" si="11"/>
        <v>0</v>
      </c>
      <c r="AC53" s="350">
        <f>IFERROR('1. Staff Posts&amp;Salary (Listing)'!L52*(1+SUM(O53))*(1+SUM(T53))*(1+SUM(Y53))/12*'2. Staff Costs (Annual)'!Z53*'2. Staff Costs (Annual)'!AA53*J53,0)</f>
        <v>0</v>
      </c>
      <c r="AD53" s="248"/>
      <c r="AE53" s="347"/>
      <c r="AF53" s="348"/>
      <c r="AG53" s="349">
        <f t="shared" si="12"/>
        <v>0</v>
      </c>
      <c r="AH53" s="350">
        <f>IFERROR('1. Staff Posts&amp;Salary (Listing)'!L52*(1+SUM(O53))*(1+SUM(T53))*(1+SUM(Y53))*(1+SUM(AD53))/12*'2. Staff Costs (Annual)'!AE53*'2. Staff Costs (Annual)'!AF53*J53,0)</f>
        <v>0</v>
      </c>
      <c r="AI53" s="351">
        <f t="shared" si="13"/>
        <v>0</v>
      </c>
      <c r="AJ53" s="352">
        <f t="shared" si="14"/>
        <v>0</v>
      </c>
      <c r="AK53" s="4"/>
    </row>
    <row r="54" spans="2:37" x14ac:dyDescent="0.25">
      <c r="B54" s="4"/>
      <c r="C54" s="344" t="str">
        <f>IF('1. Staff Posts&amp;Salary (Listing)'!C53="","",'1. Staff Posts&amp;Salary (Listing)'!C53)</f>
        <v/>
      </c>
      <c r="D54" s="345" t="str">
        <f>IF('1. Staff Posts&amp;Salary (Listing)'!D53="","",'1. Staff Posts&amp;Salary (Listing)'!D53)</f>
        <v/>
      </c>
      <c r="E54" s="345" t="str">
        <f>IF('1. Staff Posts&amp;Salary (Listing)'!E53="","",'1. Staff Posts&amp;Salary (Listing)'!E53)</f>
        <v/>
      </c>
      <c r="F54" s="345" t="str">
        <f>VLOOKUP(D54,'START - AWARD DETAILS'!$F$20:$I$40,3,0)</f>
        <v>&lt;select&gt;</v>
      </c>
      <c r="G54" s="345" t="str">
        <f>IF('1. Staff Posts&amp;Salary (Listing)'!F53="","",'1. Staff Posts&amp;Salary (Listing)'!F53)</f>
        <v/>
      </c>
      <c r="H54" s="345" t="str">
        <f>IF('1. Staff Posts&amp;Salary (Listing)'!G53="","",'1. Staff Posts&amp;Salary (Listing)'!G53)</f>
        <v/>
      </c>
      <c r="I54" s="345" t="str">
        <f>IF('1. Staff Posts&amp;Salary (Listing)'!H53="","",'1. Staff Posts&amp;Salary (Listing)'!H53)</f>
        <v/>
      </c>
      <c r="J54" s="346" t="str">
        <f>IF('1. Staff Posts&amp;Salary (Listing)'!M53="","",'1. Staff Posts&amp;Salary (Listing)'!M53)</f>
        <v/>
      </c>
      <c r="K54" s="347"/>
      <c r="L54" s="348"/>
      <c r="M54" s="349">
        <f t="shared" si="8"/>
        <v>0</v>
      </c>
      <c r="N54" s="350">
        <f>IFERROR('1. Staff Posts&amp;Salary (Listing)'!L53/12*'2. Staff Costs (Annual)'!K54*'2. Staff Costs (Annual)'!L54*J54,0)</f>
        <v>0</v>
      </c>
      <c r="O54" s="422"/>
      <c r="P54" s="347"/>
      <c r="Q54" s="348"/>
      <c r="R54" s="349">
        <f t="shared" si="9"/>
        <v>0</v>
      </c>
      <c r="S54" s="350">
        <f>IFERROR('1. Staff Posts&amp;Salary (Listing)'!L53*(1+SUM(O54))/12*'2. Staff Costs (Annual)'!P54*'2. Staff Costs (Annual)'!Q54*J54,0)</f>
        <v>0</v>
      </c>
      <c r="T54" s="422"/>
      <c r="U54" s="347"/>
      <c r="V54" s="348"/>
      <c r="W54" s="349">
        <f t="shared" si="10"/>
        <v>0</v>
      </c>
      <c r="X54" s="350">
        <f>IFERROR('1. Staff Posts&amp;Salary (Listing)'!L53*(1+SUM(O54))*(1+SUM(T54))/12*'2. Staff Costs (Annual)'!U54*'2. Staff Costs (Annual)'!V54*J54,0)</f>
        <v>0</v>
      </c>
      <c r="Y54" s="248"/>
      <c r="Z54" s="347"/>
      <c r="AA54" s="348"/>
      <c r="AB54" s="349">
        <f t="shared" si="11"/>
        <v>0</v>
      </c>
      <c r="AC54" s="350">
        <f>IFERROR('1. Staff Posts&amp;Salary (Listing)'!L53*(1+SUM(O54))*(1+SUM(T54))*(1+SUM(Y54))/12*'2. Staff Costs (Annual)'!Z54*'2. Staff Costs (Annual)'!AA54*J54,0)</f>
        <v>0</v>
      </c>
      <c r="AD54" s="248"/>
      <c r="AE54" s="347"/>
      <c r="AF54" s="348"/>
      <c r="AG54" s="349">
        <f t="shared" si="12"/>
        <v>0</v>
      </c>
      <c r="AH54" s="350">
        <f>IFERROR('1. Staff Posts&amp;Salary (Listing)'!L53*(1+SUM(O54))*(1+SUM(T54))*(1+SUM(Y54))*(1+SUM(AD54))/12*'2. Staff Costs (Annual)'!AE54*'2. Staff Costs (Annual)'!AF54*J54,0)</f>
        <v>0</v>
      </c>
      <c r="AI54" s="351">
        <f t="shared" si="13"/>
        <v>0</v>
      </c>
      <c r="AJ54" s="352">
        <f t="shared" si="14"/>
        <v>0</v>
      </c>
      <c r="AK54" s="4"/>
    </row>
    <row r="55" spans="2:37" x14ac:dyDescent="0.25">
      <c r="B55" s="4"/>
      <c r="C55" s="344" t="str">
        <f>IF('1. Staff Posts&amp;Salary (Listing)'!C54="","",'1. Staff Posts&amp;Salary (Listing)'!C54)</f>
        <v/>
      </c>
      <c r="D55" s="345" t="str">
        <f>IF('1. Staff Posts&amp;Salary (Listing)'!D54="","",'1. Staff Posts&amp;Salary (Listing)'!D54)</f>
        <v/>
      </c>
      <c r="E55" s="345" t="str">
        <f>IF('1. Staff Posts&amp;Salary (Listing)'!E54="","",'1. Staff Posts&amp;Salary (Listing)'!E54)</f>
        <v/>
      </c>
      <c r="F55" s="345" t="str">
        <f>VLOOKUP(D55,'START - AWARD DETAILS'!$F$20:$I$40,3,0)</f>
        <v>&lt;select&gt;</v>
      </c>
      <c r="G55" s="345" t="str">
        <f>IF('1. Staff Posts&amp;Salary (Listing)'!F54="","",'1. Staff Posts&amp;Salary (Listing)'!F54)</f>
        <v/>
      </c>
      <c r="H55" s="345" t="str">
        <f>IF('1. Staff Posts&amp;Salary (Listing)'!G54="","",'1. Staff Posts&amp;Salary (Listing)'!G54)</f>
        <v/>
      </c>
      <c r="I55" s="345" t="str">
        <f>IF('1. Staff Posts&amp;Salary (Listing)'!H54="","",'1. Staff Posts&amp;Salary (Listing)'!H54)</f>
        <v/>
      </c>
      <c r="J55" s="346" t="str">
        <f>IF('1. Staff Posts&amp;Salary (Listing)'!M54="","",'1. Staff Posts&amp;Salary (Listing)'!M54)</f>
        <v/>
      </c>
      <c r="K55" s="347"/>
      <c r="L55" s="348"/>
      <c r="M55" s="349">
        <f t="shared" si="8"/>
        <v>0</v>
      </c>
      <c r="N55" s="350">
        <f>IFERROR('1. Staff Posts&amp;Salary (Listing)'!L54/12*'2. Staff Costs (Annual)'!K55*'2. Staff Costs (Annual)'!L55*J55,0)</f>
        <v>0</v>
      </c>
      <c r="O55" s="422"/>
      <c r="P55" s="347"/>
      <c r="Q55" s="348"/>
      <c r="R55" s="349">
        <f t="shared" si="9"/>
        <v>0</v>
      </c>
      <c r="S55" s="350">
        <f>IFERROR('1. Staff Posts&amp;Salary (Listing)'!L54*(1+SUM(O55))/12*'2. Staff Costs (Annual)'!P55*'2. Staff Costs (Annual)'!Q55*J55,0)</f>
        <v>0</v>
      </c>
      <c r="T55" s="422"/>
      <c r="U55" s="347"/>
      <c r="V55" s="348"/>
      <c r="W55" s="349">
        <f t="shared" si="10"/>
        <v>0</v>
      </c>
      <c r="X55" s="350">
        <f>IFERROR('1. Staff Posts&amp;Salary (Listing)'!L54*(1+SUM(O55))*(1+SUM(T55))/12*'2. Staff Costs (Annual)'!U55*'2. Staff Costs (Annual)'!V55*J55,0)</f>
        <v>0</v>
      </c>
      <c r="Y55" s="248"/>
      <c r="Z55" s="347"/>
      <c r="AA55" s="348"/>
      <c r="AB55" s="349">
        <f t="shared" si="11"/>
        <v>0</v>
      </c>
      <c r="AC55" s="350">
        <f>IFERROR('1. Staff Posts&amp;Salary (Listing)'!L54*(1+SUM(O55))*(1+SUM(T55))*(1+SUM(Y55))/12*'2. Staff Costs (Annual)'!Z55*'2. Staff Costs (Annual)'!AA55*J55,0)</f>
        <v>0</v>
      </c>
      <c r="AD55" s="248"/>
      <c r="AE55" s="347"/>
      <c r="AF55" s="348"/>
      <c r="AG55" s="349">
        <f t="shared" si="12"/>
        <v>0</v>
      </c>
      <c r="AH55" s="350">
        <f>IFERROR('1. Staff Posts&amp;Salary (Listing)'!L54*(1+SUM(O55))*(1+SUM(T55))*(1+SUM(Y55))*(1+SUM(AD55))/12*'2. Staff Costs (Annual)'!AE55*'2. Staff Costs (Annual)'!AF55*J55,0)</f>
        <v>0</v>
      </c>
      <c r="AI55" s="351">
        <f t="shared" si="13"/>
        <v>0</v>
      </c>
      <c r="AJ55" s="352">
        <f t="shared" si="14"/>
        <v>0</v>
      </c>
      <c r="AK55" s="4"/>
    </row>
    <row r="56" spans="2:37" x14ac:dyDescent="0.25">
      <c r="B56" s="4"/>
      <c r="C56" s="344" t="str">
        <f>IF('1. Staff Posts&amp;Salary (Listing)'!C55="","",'1. Staff Posts&amp;Salary (Listing)'!C55)</f>
        <v/>
      </c>
      <c r="D56" s="345" t="str">
        <f>IF('1. Staff Posts&amp;Salary (Listing)'!D55="","",'1. Staff Posts&amp;Salary (Listing)'!D55)</f>
        <v/>
      </c>
      <c r="E56" s="345" t="str">
        <f>IF('1. Staff Posts&amp;Salary (Listing)'!E55="","",'1. Staff Posts&amp;Salary (Listing)'!E55)</f>
        <v/>
      </c>
      <c r="F56" s="345" t="str">
        <f>VLOOKUP(D56,'START - AWARD DETAILS'!$F$20:$I$40,3,0)</f>
        <v>&lt;select&gt;</v>
      </c>
      <c r="G56" s="345" t="str">
        <f>IF('1. Staff Posts&amp;Salary (Listing)'!F55="","",'1. Staff Posts&amp;Salary (Listing)'!F55)</f>
        <v/>
      </c>
      <c r="H56" s="345" t="str">
        <f>IF('1. Staff Posts&amp;Salary (Listing)'!G55="","",'1. Staff Posts&amp;Salary (Listing)'!G55)</f>
        <v/>
      </c>
      <c r="I56" s="345" t="str">
        <f>IF('1. Staff Posts&amp;Salary (Listing)'!H55="","",'1. Staff Posts&amp;Salary (Listing)'!H55)</f>
        <v/>
      </c>
      <c r="J56" s="346" t="str">
        <f>IF('1. Staff Posts&amp;Salary (Listing)'!M55="","",'1. Staff Posts&amp;Salary (Listing)'!M55)</f>
        <v/>
      </c>
      <c r="K56" s="347"/>
      <c r="L56" s="348"/>
      <c r="M56" s="349">
        <f t="shared" si="8"/>
        <v>0</v>
      </c>
      <c r="N56" s="350">
        <f>IFERROR('1. Staff Posts&amp;Salary (Listing)'!L55/12*'2. Staff Costs (Annual)'!K56*'2. Staff Costs (Annual)'!L56*J56,0)</f>
        <v>0</v>
      </c>
      <c r="O56" s="422"/>
      <c r="P56" s="347"/>
      <c r="Q56" s="348"/>
      <c r="R56" s="349">
        <f t="shared" si="9"/>
        <v>0</v>
      </c>
      <c r="S56" s="350">
        <f>IFERROR('1. Staff Posts&amp;Salary (Listing)'!L55*(1+SUM(O56))/12*'2. Staff Costs (Annual)'!P56*'2. Staff Costs (Annual)'!Q56*J56,0)</f>
        <v>0</v>
      </c>
      <c r="T56" s="422"/>
      <c r="U56" s="347"/>
      <c r="V56" s="348"/>
      <c r="W56" s="349">
        <f t="shared" si="10"/>
        <v>0</v>
      </c>
      <c r="X56" s="350">
        <f>IFERROR('1. Staff Posts&amp;Salary (Listing)'!L55*(1+SUM(O56))*(1+SUM(T56))/12*'2. Staff Costs (Annual)'!U56*'2. Staff Costs (Annual)'!V56*J56,0)</f>
        <v>0</v>
      </c>
      <c r="Y56" s="248"/>
      <c r="Z56" s="347"/>
      <c r="AA56" s="348"/>
      <c r="AB56" s="349">
        <f t="shared" si="11"/>
        <v>0</v>
      </c>
      <c r="AC56" s="350">
        <f>IFERROR('1. Staff Posts&amp;Salary (Listing)'!L55*(1+SUM(O56))*(1+SUM(T56))*(1+SUM(Y56))/12*'2. Staff Costs (Annual)'!Z56*'2. Staff Costs (Annual)'!AA56*J56,0)</f>
        <v>0</v>
      </c>
      <c r="AD56" s="248"/>
      <c r="AE56" s="347"/>
      <c r="AF56" s="348"/>
      <c r="AG56" s="349">
        <f t="shared" si="12"/>
        <v>0</v>
      </c>
      <c r="AH56" s="350">
        <f>IFERROR('1. Staff Posts&amp;Salary (Listing)'!L55*(1+SUM(O56))*(1+SUM(T56))*(1+SUM(Y56))*(1+SUM(AD56))/12*'2. Staff Costs (Annual)'!AE56*'2. Staff Costs (Annual)'!AF56*J56,0)</f>
        <v>0</v>
      </c>
      <c r="AI56" s="351">
        <f t="shared" si="13"/>
        <v>0</v>
      </c>
      <c r="AJ56" s="352">
        <f t="shared" si="14"/>
        <v>0</v>
      </c>
      <c r="AK56" s="4"/>
    </row>
    <row r="57" spans="2:37" x14ac:dyDescent="0.25">
      <c r="B57" s="4"/>
      <c r="C57" s="344" t="str">
        <f>IF('1. Staff Posts&amp;Salary (Listing)'!C56="","",'1. Staff Posts&amp;Salary (Listing)'!C56)</f>
        <v/>
      </c>
      <c r="D57" s="345" t="str">
        <f>IF('1. Staff Posts&amp;Salary (Listing)'!D56="","",'1. Staff Posts&amp;Salary (Listing)'!D56)</f>
        <v/>
      </c>
      <c r="E57" s="345" t="str">
        <f>IF('1. Staff Posts&amp;Salary (Listing)'!E56="","",'1. Staff Posts&amp;Salary (Listing)'!E56)</f>
        <v/>
      </c>
      <c r="F57" s="345" t="str">
        <f>VLOOKUP(D57,'START - AWARD DETAILS'!$F$20:$I$40,3,0)</f>
        <v>&lt;select&gt;</v>
      </c>
      <c r="G57" s="345" t="str">
        <f>IF('1. Staff Posts&amp;Salary (Listing)'!F56="","",'1. Staff Posts&amp;Salary (Listing)'!F56)</f>
        <v/>
      </c>
      <c r="H57" s="345" t="str">
        <f>IF('1. Staff Posts&amp;Salary (Listing)'!G56="","",'1. Staff Posts&amp;Salary (Listing)'!G56)</f>
        <v/>
      </c>
      <c r="I57" s="345" t="str">
        <f>IF('1. Staff Posts&amp;Salary (Listing)'!H56="","",'1. Staff Posts&amp;Salary (Listing)'!H56)</f>
        <v/>
      </c>
      <c r="J57" s="346" t="str">
        <f>IF('1. Staff Posts&amp;Salary (Listing)'!M56="","",'1. Staff Posts&amp;Salary (Listing)'!M56)</f>
        <v/>
      </c>
      <c r="K57" s="347"/>
      <c r="L57" s="348"/>
      <c r="M57" s="349">
        <f t="shared" si="8"/>
        <v>0</v>
      </c>
      <c r="N57" s="350">
        <f>IFERROR('1. Staff Posts&amp;Salary (Listing)'!L56/12*'2. Staff Costs (Annual)'!K57*'2. Staff Costs (Annual)'!L57*J57,0)</f>
        <v>0</v>
      </c>
      <c r="O57" s="422"/>
      <c r="P57" s="347"/>
      <c r="Q57" s="348"/>
      <c r="R57" s="349">
        <f t="shared" si="9"/>
        <v>0</v>
      </c>
      <c r="S57" s="350">
        <f>IFERROR('1. Staff Posts&amp;Salary (Listing)'!L56*(1+SUM(O57))/12*'2. Staff Costs (Annual)'!P57*'2. Staff Costs (Annual)'!Q57*J57,0)</f>
        <v>0</v>
      </c>
      <c r="T57" s="422"/>
      <c r="U57" s="347"/>
      <c r="V57" s="348"/>
      <c r="W57" s="349">
        <f t="shared" si="10"/>
        <v>0</v>
      </c>
      <c r="X57" s="350">
        <f>IFERROR('1. Staff Posts&amp;Salary (Listing)'!L56*(1+SUM(O57))*(1+SUM(T57))/12*'2. Staff Costs (Annual)'!U57*'2. Staff Costs (Annual)'!V57*J57,0)</f>
        <v>0</v>
      </c>
      <c r="Y57" s="248"/>
      <c r="Z57" s="347"/>
      <c r="AA57" s="348"/>
      <c r="AB57" s="349">
        <f t="shared" si="11"/>
        <v>0</v>
      </c>
      <c r="AC57" s="350">
        <f>IFERROR('1. Staff Posts&amp;Salary (Listing)'!L56*(1+SUM(O57))*(1+SUM(T57))*(1+SUM(Y57))/12*'2. Staff Costs (Annual)'!Z57*'2. Staff Costs (Annual)'!AA57*J57,0)</f>
        <v>0</v>
      </c>
      <c r="AD57" s="248"/>
      <c r="AE57" s="347"/>
      <c r="AF57" s="348"/>
      <c r="AG57" s="349">
        <f t="shared" si="12"/>
        <v>0</v>
      </c>
      <c r="AH57" s="350">
        <f>IFERROR('1. Staff Posts&amp;Salary (Listing)'!L56*(1+SUM(O57))*(1+SUM(T57))*(1+SUM(Y57))*(1+SUM(AD57))/12*'2. Staff Costs (Annual)'!AE57*'2. Staff Costs (Annual)'!AF57*J57,0)</f>
        <v>0</v>
      </c>
      <c r="AI57" s="351">
        <f t="shared" si="13"/>
        <v>0</v>
      </c>
      <c r="AJ57" s="352">
        <f t="shared" si="14"/>
        <v>0</v>
      </c>
      <c r="AK57" s="4"/>
    </row>
    <row r="58" spans="2:37" x14ac:dyDescent="0.25">
      <c r="B58" s="4"/>
      <c r="C58" s="344" t="str">
        <f>IF('1. Staff Posts&amp;Salary (Listing)'!C57="","",'1. Staff Posts&amp;Salary (Listing)'!C57)</f>
        <v/>
      </c>
      <c r="D58" s="345" t="str">
        <f>IF('1. Staff Posts&amp;Salary (Listing)'!D57="","",'1. Staff Posts&amp;Salary (Listing)'!D57)</f>
        <v/>
      </c>
      <c r="E58" s="345" t="str">
        <f>IF('1. Staff Posts&amp;Salary (Listing)'!E57="","",'1. Staff Posts&amp;Salary (Listing)'!E57)</f>
        <v/>
      </c>
      <c r="F58" s="345" t="str">
        <f>VLOOKUP(D58,'START - AWARD DETAILS'!$F$20:$I$40,3,0)</f>
        <v>&lt;select&gt;</v>
      </c>
      <c r="G58" s="345" t="str">
        <f>IF('1. Staff Posts&amp;Salary (Listing)'!F57="","",'1. Staff Posts&amp;Salary (Listing)'!F57)</f>
        <v/>
      </c>
      <c r="H58" s="345" t="str">
        <f>IF('1. Staff Posts&amp;Salary (Listing)'!G57="","",'1. Staff Posts&amp;Salary (Listing)'!G57)</f>
        <v/>
      </c>
      <c r="I58" s="345" t="str">
        <f>IF('1. Staff Posts&amp;Salary (Listing)'!H57="","",'1. Staff Posts&amp;Salary (Listing)'!H57)</f>
        <v/>
      </c>
      <c r="J58" s="346" t="str">
        <f>IF('1. Staff Posts&amp;Salary (Listing)'!M57="","",'1. Staff Posts&amp;Salary (Listing)'!M57)</f>
        <v/>
      </c>
      <c r="K58" s="347"/>
      <c r="L58" s="348"/>
      <c r="M58" s="349">
        <f t="shared" si="8"/>
        <v>0</v>
      </c>
      <c r="N58" s="350">
        <f>IFERROR('1. Staff Posts&amp;Salary (Listing)'!L57/12*'2. Staff Costs (Annual)'!K58*'2. Staff Costs (Annual)'!L58*J58,0)</f>
        <v>0</v>
      </c>
      <c r="O58" s="422"/>
      <c r="P58" s="347"/>
      <c r="Q58" s="348"/>
      <c r="R58" s="349">
        <f t="shared" si="9"/>
        <v>0</v>
      </c>
      <c r="S58" s="350">
        <f>IFERROR('1. Staff Posts&amp;Salary (Listing)'!L57*(1+SUM(O58))/12*'2. Staff Costs (Annual)'!P58*'2. Staff Costs (Annual)'!Q58*J58,0)</f>
        <v>0</v>
      </c>
      <c r="T58" s="422"/>
      <c r="U58" s="347"/>
      <c r="V58" s="348"/>
      <c r="W58" s="349">
        <f t="shared" si="10"/>
        <v>0</v>
      </c>
      <c r="X58" s="350">
        <f>IFERROR('1. Staff Posts&amp;Salary (Listing)'!L57*(1+SUM(O58))*(1+SUM(T58))/12*'2. Staff Costs (Annual)'!U58*'2. Staff Costs (Annual)'!V58*J58,0)</f>
        <v>0</v>
      </c>
      <c r="Y58" s="248"/>
      <c r="Z58" s="347"/>
      <c r="AA58" s="348"/>
      <c r="AB58" s="349">
        <f t="shared" si="11"/>
        <v>0</v>
      </c>
      <c r="AC58" s="350">
        <f>IFERROR('1. Staff Posts&amp;Salary (Listing)'!L57*(1+SUM(O58))*(1+SUM(T58))*(1+SUM(Y58))/12*'2. Staff Costs (Annual)'!Z58*'2. Staff Costs (Annual)'!AA58*J58,0)</f>
        <v>0</v>
      </c>
      <c r="AD58" s="248"/>
      <c r="AE58" s="347"/>
      <c r="AF58" s="348"/>
      <c r="AG58" s="349">
        <f t="shared" si="12"/>
        <v>0</v>
      </c>
      <c r="AH58" s="350">
        <f>IFERROR('1. Staff Posts&amp;Salary (Listing)'!L57*(1+SUM(O58))*(1+SUM(T58))*(1+SUM(Y58))*(1+SUM(AD58))/12*'2. Staff Costs (Annual)'!AE58*'2. Staff Costs (Annual)'!AF58*J58,0)</f>
        <v>0</v>
      </c>
      <c r="AI58" s="351">
        <f t="shared" si="13"/>
        <v>0</v>
      </c>
      <c r="AJ58" s="352">
        <f t="shared" si="14"/>
        <v>0</v>
      </c>
      <c r="AK58" s="4"/>
    </row>
    <row r="59" spans="2:37" x14ac:dyDescent="0.25">
      <c r="B59" s="4"/>
      <c r="C59" s="344" t="str">
        <f>IF('1. Staff Posts&amp;Salary (Listing)'!C58="","",'1. Staff Posts&amp;Salary (Listing)'!C58)</f>
        <v/>
      </c>
      <c r="D59" s="345" t="str">
        <f>IF('1. Staff Posts&amp;Salary (Listing)'!D58="","",'1. Staff Posts&amp;Salary (Listing)'!D58)</f>
        <v/>
      </c>
      <c r="E59" s="345" t="str">
        <f>IF('1. Staff Posts&amp;Salary (Listing)'!E58="","",'1. Staff Posts&amp;Salary (Listing)'!E58)</f>
        <v/>
      </c>
      <c r="F59" s="345" t="str">
        <f>VLOOKUP(D59,'START - AWARD DETAILS'!$F$20:$I$40,3,0)</f>
        <v>&lt;select&gt;</v>
      </c>
      <c r="G59" s="345" t="str">
        <f>IF('1. Staff Posts&amp;Salary (Listing)'!F58="","",'1. Staff Posts&amp;Salary (Listing)'!F58)</f>
        <v/>
      </c>
      <c r="H59" s="345" t="str">
        <f>IF('1. Staff Posts&amp;Salary (Listing)'!G58="","",'1. Staff Posts&amp;Salary (Listing)'!G58)</f>
        <v/>
      </c>
      <c r="I59" s="345" t="str">
        <f>IF('1. Staff Posts&amp;Salary (Listing)'!H58="","",'1. Staff Posts&amp;Salary (Listing)'!H58)</f>
        <v/>
      </c>
      <c r="J59" s="346" t="str">
        <f>IF('1. Staff Posts&amp;Salary (Listing)'!M58="","",'1. Staff Posts&amp;Salary (Listing)'!M58)</f>
        <v/>
      </c>
      <c r="K59" s="347"/>
      <c r="L59" s="348"/>
      <c r="M59" s="349">
        <f t="shared" si="8"/>
        <v>0</v>
      </c>
      <c r="N59" s="350">
        <f>IFERROR('1. Staff Posts&amp;Salary (Listing)'!L58/12*'2. Staff Costs (Annual)'!K59*'2. Staff Costs (Annual)'!L59*J59,0)</f>
        <v>0</v>
      </c>
      <c r="O59" s="422"/>
      <c r="P59" s="347"/>
      <c r="Q59" s="348"/>
      <c r="R59" s="349">
        <f t="shared" si="9"/>
        <v>0</v>
      </c>
      <c r="S59" s="350">
        <f>IFERROR('1. Staff Posts&amp;Salary (Listing)'!L58*(1+SUM(O59))/12*'2. Staff Costs (Annual)'!P59*'2. Staff Costs (Annual)'!Q59*J59,0)</f>
        <v>0</v>
      </c>
      <c r="T59" s="422"/>
      <c r="U59" s="347"/>
      <c r="V59" s="348"/>
      <c r="W59" s="349">
        <f t="shared" si="10"/>
        <v>0</v>
      </c>
      <c r="X59" s="350">
        <f>IFERROR('1. Staff Posts&amp;Salary (Listing)'!L58*(1+SUM(O59))*(1+SUM(T59))/12*'2. Staff Costs (Annual)'!U59*'2. Staff Costs (Annual)'!V59*J59,0)</f>
        <v>0</v>
      </c>
      <c r="Y59" s="248"/>
      <c r="Z59" s="347"/>
      <c r="AA59" s="348"/>
      <c r="AB59" s="349">
        <f t="shared" si="11"/>
        <v>0</v>
      </c>
      <c r="AC59" s="350">
        <f>IFERROR('1. Staff Posts&amp;Salary (Listing)'!L58*(1+SUM(O59))*(1+SUM(T59))*(1+SUM(Y59))/12*'2. Staff Costs (Annual)'!Z59*'2. Staff Costs (Annual)'!AA59*J59,0)</f>
        <v>0</v>
      </c>
      <c r="AD59" s="248"/>
      <c r="AE59" s="347"/>
      <c r="AF59" s="348"/>
      <c r="AG59" s="349">
        <f t="shared" si="12"/>
        <v>0</v>
      </c>
      <c r="AH59" s="350">
        <f>IFERROR('1. Staff Posts&amp;Salary (Listing)'!L58*(1+SUM(O59))*(1+SUM(T59))*(1+SUM(Y59))*(1+SUM(AD59))/12*'2. Staff Costs (Annual)'!AE59*'2. Staff Costs (Annual)'!AF59*J59,0)</f>
        <v>0</v>
      </c>
      <c r="AI59" s="351">
        <f t="shared" si="13"/>
        <v>0</v>
      </c>
      <c r="AJ59" s="352">
        <f t="shared" si="14"/>
        <v>0</v>
      </c>
      <c r="AK59" s="4"/>
    </row>
    <row r="60" spans="2:37" x14ac:dyDescent="0.25">
      <c r="B60" s="4"/>
      <c r="C60" s="344" t="str">
        <f>IF('1. Staff Posts&amp;Salary (Listing)'!C59="","",'1. Staff Posts&amp;Salary (Listing)'!C59)</f>
        <v/>
      </c>
      <c r="D60" s="345" t="str">
        <f>IF('1. Staff Posts&amp;Salary (Listing)'!D59="","",'1. Staff Posts&amp;Salary (Listing)'!D59)</f>
        <v/>
      </c>
      <c r="E60" s="345" t="str">
        <f>IF('1. Staff Posts&amp;Salary (Listing)'!E59="","",'1. Staff Posts&amp;Salary (Listing)'!E59)</f>
        <v/>
      </c>
      <c r="F60" s="345" t="str">
        <f>VLOOKUP(D60,'START - AWARD DETAILS'!$F$20:$I$40,3,0)</f>
        <v>&lt;select&gt;</v>
      </c>
      <c r="G60" s="345" t="str">
        <f>IF('1. Staff Posts&amp;Salary (Listing)'!F59="","",'1. Staff Posts&amp;Salary (Listing)'!F59)</f>
        <v/>
      </c>
      <c r="H60" s="345" t="str">
        <f>IF('1. Staff Posts&amp;Salary (Listing)'!G59="","",'1. Staff Posts&amp;Salary (Listing)'!G59)</f>
        <v/>
      </c>
      <c r="I60" s="345" t="str">
        <f>IF('1. Staff Posts&amp;Salary (Listing)'!H59="","",'1. Staff Posts&amp;Salary (Listing)'!H59)</f>
        <v/>
      </c>
      <c r="J60" s="346" t="str">
        <f>IF('1. Staff Posts&amp;Salary (Listing)'!M59="","",'1. Staff Posts&amp;Salary (Listing)'!M59)</f>
        <v/>
      </c>
      <c r="K60" s="347"/>
      <c r="L60" s="348"/>
      <c r="M60" s="349">
        <f t="shared" si="8"/>
        <v>0</v>
      </c>
      <c r="N60" s="350">
        <f>IFERROR('1. Staff Posts&amp;Salary (Listing)'!L59/12*'2. Staff Costs (Annual)'!K60*'2. Staff Costs (Annual)'!L60*J60,0)</f>
        <v>0</v>
      </c>
      <c r="O60" s="422"/>
      <c r="P60" s="347"/>
      <c r="Q60" s="348"/>
      <c r="R60" s="349">
        <f t="shared" si="9"/>
        <v>0</v>
      </c>
      <c r="S60" s="350">
        <f>IFERROR('1. Staff Posts&amp;Salary (Listing)'!L59*(1+SUM(O60))/12*'2. Staff Costs (Annual)'!P60*'2. Staff Costs (Annual)'!Q60*J60,0)</f>
        <v>0</v>
      </c>
      <c r="T60" s="422"/>
      <c r="U60" s="347"/>
      <c r="V60" s="348"/>
      <c r="W60" s="349">
        <f t="shared" si="10"/>
        <v>0</v>
      </c>
      <c r="X60" s="350">
        <f>IFERROR('1. Staff Posts&amp;Salary (Listing)'!L59*(1+SUM(O60))*(1+SUM(T60))/12*'2. Staff Costs (Annual)'!U60*'2. Staff Costs (Annual)'!V60*J60,0)</f>
        <v>0</v>
      </c>
      <c r="Y60" s="248"/>
      <c r="Z60" s="347"/>
      <c r="AA60" s="348"/>
      <c r="AB60" s="349">
        <f t="shared" si="11"/>
        <v>0</v>
      </c>
      <c r="AC60" s="350">
        <f>IFERROR('1. Staff Posts&amp;Salary (Listing)'!L59*(1+SUM(O60))*(1+SUM(T60))*(1+SUM(Y60))/12*'2. Staff Costs (Annual)'!Z60*'2. Staff Costs (Annual)'!AA60*J60,0)</f>
        <v>0</v>
      </c>
      <c r="AD60" s="248"/>
      <c r="AE60" s="347"/>
      <c r="AF60" s="348"/>
      <c r="AG60" s="349">
        <f t="shared" si="12"/>
        <v>0</v>
      </c>
      <c r="AH60" s="350">
        <f>IFERROR('1. Staff Posts&amp;Salary (Listing)'!L59*(1+SUM(O60))*(1+SUM(T60))*(1+SUM(Y60))*(1+SUM(AD60))/12*'2. Staff Costs (Annual)'!AE60*'2. Staff Costs (Annual)'!AF60*J60,0)</f>
        <v>0</v>
      </c>
      <c r="AI60" s="351">
        <f t="shared" si="13"/>
        <v>0</v>
      </c>
      <c r="AJ60" s="352">
        <f t="shared" si="14"/>
        <v>0</v>
      </c>
      <c r="AK60" s="4"/>
    </row>
    <row r="61" spans="2:37" x14ac:dyDescent="0.25">
      <c r="B61" s="4"/>
      <c r="C61" s="344" t="str">
        <f>IF('1. Staff Posts&amp;Salary (Listing)'!C60="","",'1. Staff Posts&amp;Salary (Listing)'!C60)</f>
        <v/>
      </c>
      <c r="D61" s="345" t="str">
        <f>IF('1. Staff Posts&amp;Salary (Listing)'!D60="","",'1. Staff Posts&amp;Salary (Listing)'!D60)</f>
        <v/>
      </c>
      <c r="E61" s="345" t="str">
        <f>IF('1. Staff Posts&amp;Salary (Listing)'!E60="","",'1. Staff Posts&amp;Salary (Listing)'!E60)</f>
        <v/>
      </c>
      <c r="F61" s="345" t="str">
        <f>VLOOKUP(D61,'START - AWARD DETAILS'!$F$20:$I$40,3,0)</f>
        <v>&lt;select&gt;</v>
      </c>
      <c r="G61" s="345" t="str">
        <f>IF('1. Staff Posts&amp;Salary (Listing)'!F60="","",'1. Staff Posts&amp;Salary (Listing)'!F60)</f>
        <v/>
      </c>
      <c r="H61" s="345" t="str">
        <f>IF('1. Staff Posts&amp;Salary (Listing)'!G60="","",'1. Staff Posts&amp;Salary (Listing)'!G60)</f>
        <v/>
      </c>
      <c r="I61" s="345" t="str">
        <f>IF('1. Staff Posts&amp;Salary (Listing)'!H60="","",'1. Staff Posts&amp;Salary (Listing)'!H60)</f>
        <v/>
      </c>
      <c r="J61" s="346" t="str">
        <f>IF('1. Staff Posts&amp;Salary (Listing)'!M60="","",'1. Staff Posts&amp;Salary (Listing)'!M60)</f>
        <v/>
      </c>
      <c r="K61" s="347"/>
      <c r="L61" s="348"/>
      <c r="M61" s="349">
        <f t="shared" si="8"/>
        <v>0</v>
      </c>
      <c r="N61" s="350">
        <f>IFERROR('1. Staff Posts&amp;Salary (Listing)'!L60/12*'2. Staff Costs (Annual)'!K61*'2. Staff Costs (Annual)'!L61*J61,0)</f>
        <v>0</v>
      </c>
      <c r="O61" s="422"/>
      <c r="P61" s="347"/>
      <c r="Q61" s="348"/>
      <c r="R61" s="349">
        <f t="shared" si="9"/>
        <v>0</v>
      </c>
      <c r="S61" s="350">
        <f>IFERROR('1. Staff Posts&amp;Salary (Listing)'!L60*(1+SUM(O61))/12*'2. Staff Costs (Annual)'!P61*'2. Staff Costs (Annual)'!Q61*J61,0)</f>
        <v>0</v>
      </c>
      <c r="T61" s="422"/>
      <c r="U61" s="347"/>
      <c r="V61" s="348"/>
      <c r="W61" s="349">
        <f t="shared" si="10"/>
        <v>0</v>
      </c>
      <c r="X61" s="350">
        <f>IFERROR('1. Staff Posts&amp;Salary (Listing)'!L60*(1+SUM(O61))*(1+SUM(T61))/12*'2. Staff Costs (Annual)'!U61*'2. Staff Costs (Annual)'!V61*J61,0)</f>
        <v>0</v>
      </c>
      <c r="Y61" s="248"/>
      <c r="Z61" s="347"/>
      <c r="AA61" s="348"/>
      <c r="AB61" s="349">
        <f t="shared" si="11"/>
        <v>0</v>
      </c>
      <c r="AC61" s="350">
        <f>IFERROR('1. Staff Posts&amp;Salary (Listing)'!L60*(1+SUM(O61))*(1+SUM(T61))*(1+SUM(Y61))/12*'2. Staff Costs (Annual)'!Z61*'2. Staff Costs (Annual)'!AA61*J61,0)</f>
        <v>0</v>
      </c>
      <c r="AD61" s="248"/>
      <c r="AE61" s="347"/>
      <c r="AF61" s="348"/>
      <c r="AG61" s="349">
        <f t="shared" si="12"/>
        <v>0</v>
      </c>
      <c r="AH61" s="350">
        <f>IFERROR('1. Staff Posts&amp;Salary (Listing)'!L60*(1+SUM(O61))*(1+SUM(T61))*(1+SUM(Y61))*(1+SUM(AD61))/12*'2. Staff Costs (Annual)'!AE61*'2. Staff Costs (Annual)'!AF61*J61,0)</f>
        <v>0</v>
      </c>
      <c r="AI61" s="351">
        <f t="shared" si="13"/>
        <v>0</v>
      </c>
      <c r="AJ61" s="352">
        <f t="shared" si="14"/>
        <v>0</v>
      </c>
      <c r="AK61" s="4"/>
    </row>
    <row r="62" spans="2:37" x14ac:dyDescent="0.25">
      <c r="B62" s="4"/>
      <c r="C62" s="344" t="str">
        <f>IF('1. Staff Posts&amp;Salary (Listing)'!C61="","",'1. Staff Posts&amp;Salary (Listing)'!C61)</f>
        <v/>
      </c>
      <c r="D62" s="345" t="str">
        <f>IF('1. Staff Posts&amp;Salary (Listing)'!D61="","",'1. Staff Posts&amp;Salary (Listing)'!D61)</f>
        <v/>
      </c>
      <c r="E62" s="345" t="str">
        <f>IF('1. Staff Posts&amp;Salary (Listing)'!E61="","",'1. Staff Posts&amp;Salary (Listing)'!E61)</f>
        <v/>
      </c>
      <c r="F62" s="345" t="str">
        <f>VLOOKUP(D62,'START - AWARD DETAILS'!$F$20:$I$40,3,0)</f>
        <v>&lt;select&gt;</v>
      </c>
      <c r="G62" s="345" t="str">
        <f>IF('1. Staff Posts&amp;Salary (Listing)'!F61="","",'1. Staff Posts&amp;Salary (Listing)'!F61)</f>
        <v/>
      </c>
      <c r="H62" s="345" t="str">
        <f>IF('1. Staff Posts&amp;Salary (Listing)'!G61="","",'1. Staff Posts&amp;Salary (Listing)'!G61)</f>
        <v/>
      </c>
      <c r="I62" s="345" t="str">
        <f>IF('1. Staff Posts&amp;Salary (Listing)'!H61="","",'1. Staff Posts&amp;Salary (Listing)'!H61)</f>
        <v/>
      </c>
      <c r="J62" s="346" t="str">
        <f>IF('1. Staff Posts&amp;Salary (Listing)'!M61="","",'1. Staff Posts&amp;Salary (Listing)'!M61)</f>
        <v/>
      </c>
      <c r="K62" s="347"/>
      <c r="L62" s="348"/>
      <c r="M62" s="349">
        <f t="shared" si="8"/>
        <v>0</v>
      </c>
      <c r="N62" s="350">
        <f>IFERROR('1. Staff Posts&amp;Salary (Listing)'!L61/12*'2. Staff Costs (Annual)'!K62*'2. Staff Costs (Annual)'!L62*J62,0)</f>
        <v>0</v>
      </c>
      <c r="O62" s="422"/>
      <c r="P62" s="347"/>
      <c r="Q62" s="348"/>
      <c r="R62" s="349">
        <f t="shared" si="9"/>
        <v>0</v>
      </c>
      <c r="S62" s="350">
        <f>IFERROR('1. Staff Posts&amp;Salary (Listing)'!L61*(1+SUM(O62))/12*'2. Staff Costs (Annual)'!P62*'2. Staff Costs (Annual)'!Q62*J62,0)</f>
        <v>0</v>
      </c>
      <c r="T62" s="422"/>
      <c r="U62" s="347"/>
      <c r="V62" s="348"/>
      <c r="W62" s="349">
        <f t="shared" si="10"/>
        <v>0</v>
      </c>
      <c r="X62" s="350">
        <f>IFERROR('1. Staff Posts&amp;Salary (Listing)'!L61*(1+SUM(O62))*(1+SUM(T62))/12*'2. Staff Costs (Annual)'!U62*'2. Staff Costs (Annual)'!V62*J62,0)</f>
        <v>0</v>
      </c>
      <c r="Y62" s="248"/>
      <c r="Z62" s="347"/>
      <c r="AA62" s="348"/>
      <c r="AB62" s="349">
        <f t="shared" si="11"/>
        <v>0</v>
      </c>
      <c r="AC62" s="350">
        <f>IFERROR('1. Staff Posts&amp;Salary (Listing)'!L61*(1+SUM(O62))*(1+SUM(T62))*(1+SUM(Y62))/12*'2. Staff Costs (Annual)'!Z62*'2. Staff Costs (Annual)'!AA62*J62,0)</f>
        <v>0</v>
      </c>
      <c r="AD62" s="248"/>
      <c r="AE62" s="347"/>
      <c r="AF62" s="348"/>
      <c r="AG62" s="349">
        <f t="shared" si="12"/>
        <v>0</v>
      </c>
      <c r="AH62" s="350">
        <f>IFERROR('1. Staff Posts&amp;Salary (Listing)'!L61*(1+SUM(O62))*(1+SUM(T62))*(1+SUM(Y62))*(1+SUM(AD62))/12*'2. Staff Costs (Annual)'!AE62*'2. Staff Costs (Annual)'!AF62*J62,0)</f>
        <v>0</v>
      </c>
      <c r="AI62" s="351">
        <f t="shared" si="13"/>
        <v>0</v>
      </c>
      <c r="AJ62" s="352">
        <f t="shared" si="14"/>
        <v>0</v>
      </c>
      <c r="AK62" s="4"/>
    </row>
    <row r="63" spans="2:37" x14ac:dyDescent="0.25">
      <c r="B63" s="4"/>
      <c r="C63" s="344" t="str">
        <f>IF('1. Staff Posts&amp;Salary (Listing)'!C62="","",'1. Staff Posts&amp;Salary (Listing)'!C62)</f>
        <v/>
      </c>
      <c r="D63" s="345" t="str">
        <f>IF('1. Staff Posts&amp;Salary (Listing)'!D62="","",'1. Staff Posts&amp;Salary (Listing)'!D62)</f>
        <v/>
      </c>
      <c r="E63" s="345" t="str">
        <f>IF('1. Staff Posts&amp;Salary (Listing)'!E62="","",'1. Staff Posts&amp;Salary (Listing)'!E62)</f>
        <v/>
      </c>
      <c r="F63" s="345" t="str">
        <f>VLOOKUP(D63,'START - AWARD DETAILS'!$F$20:$I$40,3,0)</f>
        <v>&lt;select&gt;</v>
      </c>
      <c r="G63" s="345" t="str">
        <f>IF('1. Staff Posts&amp;Salary (Listing)'!F62="","",'1. Staff Posts&amp;Salary (Listing)'!F62)</f>
        <v/>
      </c>
      <c r="H63" s="345" t="str">
        <f>IF('1. Staff Posts&amp;Salary (Listing)'!G62="","",'1. Staff Posts&amp;Salary (Listing)'!G62)</f>
        <v/>
      </c>
      <c r="I63" s="345" t="str">
        <f>IF('1. Staff Posts&amp;Salary (Listing)'!H62="","",'1. Staff Posts&amp;Salary (Listing)'!H62)</f>
        <v/>
      </c>
      <c r="J63" s="346" t="str">
        <f>IF('1. Staff Posts&amp;Salary (Listing)'!M62="","",'1. Staff Posts&amp;Salary (Listing)'!M62)</f>
        <v/>
      </c>
      <c r="K63" s="347"/>
      <c r="L63" s="348"/>
      <c r="M63" s="349">
        <f t="shared" si="8"/>
        <v>0</v>
      </c>
      <c r="N63" s="350">
        <f>IFERROR('1. Staff Posts&amp;Salary (Listing)'!L62/12*'2. Staff Costs (Annual)'!K63*'2. Staff Costs (Annual)'!L63*J63,0)</f>
        <v>0</v>
      </c>
      <c r="O63" s="422"/>
      <c r="P63" s="347"/>
      <c r="Q63" s="348"/>
      <c r="R63" s="349">
        <f t="shared" si="9"/>
        <v>0</v>
      </c>
      <c r="S63" s="350">
        <f>IFERROR('1. Staff Posts&amp;Salary (Listing)'!L62*(1+SUM(O63))/12*'2. Staff Costs (Annual)'!P63*'2. Staff Costs (Annual)'!Q63*J63,0)</f>
        <v>0</v>
      </c>
      <c r="T63" s="422"/>
      <c r="U63" s="347"/>
      <c r="V63" s="348"/>
      <c r="W63" s="349">
        <f t="shared" si="10"/>
        <v>0</v>
      </c>
      <c r="X63" s="350">
        <f>IFERROR('1. Staff Posts&amp;Salary (Listing)'!L62*(1+SUM(O63))*(1+SUM(T63))/12*'2. Staff Costs (Annual)'!U63*'2. Staff Costs (Annual)'!V63*J63,0)</f>
        <v>0</v>
      </c>
      <c r="Y63" s="248"/>
      <c r="Z63" s="347"/>
      <c r="AA63" s="348"/>
      <c r="AB63" s="349">
        <f t="shared" si="11"/>
        <v>0</v>
      </c>
      <c r="AC63" s="350">
        <f>IFERROR('1. Staff Posts&amp;Salary (Listing)'!L62*(1+SUM(O63))*(1+SUM(T63))*(1+SUM(Y63))/12*'2. Staff Costs (Annual)'!Z63*'2. Staff Costs (Annual)'!AA63*J63,0)</f>
        <v>0</v>
      </c>
      <c r="AD63" s="248"/>
      <c r="AE63" s="347"/>
      <c r="AF63" s="348"/>
      <c r="AG63" s="349">
        <f t="shared" si="12"/>
        <v>0</v>
      </c>
      <c r="AH63" s="350">
        <f>IFERROR('1. Staff Posts&amp;Salary (Listing)'!L62*(1+SUM(O63))*(1+SUM(T63))*(1+SUM(Y63))*(1+SUM(AD63))/12*'2. Staff Costs (Annual)'!AE63*'2. Staff Costs (Annual)'!AF63*J63,0)</f>
        <v>0</v>
      </c>
      <c r="AI63" s="351">
        <f t="shared" si="13"/>
        <v>0</v>
      </c>
      <c r="AJ63" s="352">
        <f t="shared" si="14"/>
        <v>0</v>
      </c>
      <c r="AK63" s="4"/>
    </row>
    <row r="64" spans="2:37" x14ac:dyDescent="0.25">
      <c r="B64" s="4"/>
      <c r="C64" s="344" t="str">
        <f>IF('1. Staff Posts&amp;Salary (Listing)'!C63="","",'1. Staff Posts&amp;Salary (Listing)'!C63)</f>
        <v/>
      </c>
      <c r="D64" s="345" t="str">
        <f>IF('1. Staff Posts&amp;Salary (Listing)'!D63="","",'1. Staff Posts&amp;Salary (Listing)'!D63)</f>
        <v/>
      </c>
      <c r="E64" s="345" t="str">
        <f>IF('1. Staff Posts&amp;Salary (Listing)'!E63="","",'1. Staff Posts&amp;Salary (Listing)'!E63)</f>
        <v/>
      </c>
      <c r="F64" s="345" t="str">
        <f>VLOOKUP(D64,'START - AWARD DETAILS'!$F$20:$I$40,3,0)</f>
        <v>&lt;select&gt;</v>
      </c>
      <c r="G64" s="345" t="str">
        <f>IF('1. Staff Posts&amp;Salary (Listing)'!F63="","",'1. Staff Posts&amp;Salary (Listing)'!F63)</f>
        <v/>
      </c>
      <c r="H64" s="345" t="str">
        <f>IF('1. Staff Posts&amp;Salary (Listing)'!G63="","",'1. Staff Posts&amp;Salary (Listing)'!G63)</f>
        <v/>
      </c>
      <c r="I64" s="345" t="str">
        <f>IF('1. Staff Posts&amp;Salary (Listing)'!H63="","",'1. Staff Posts&amp;Salary (Listing)'!H63)</f>
        <v/>
      </c>
      <c r="J64" s="346" t="str">
        <f>IF('1. Staff Posts&amp;Salary (Listing)'!M63="","",'1. Staff Posts&amp;Salary (Listing)'!M63)</f>
        <v/>
      </c>
      <c r="K64" s="347"/>
      <c r="L64" s="348"/>
      <c r="M64" s="349">
        <f t="shared" si="8"/>
        <v>0</v>
      </c>
      <c r="N64" s="350">
        <f>IFERROR('1. Staff Posts&amp;Salary (Listing)'!L63/12*'2. Staff Costs (Annual)'!K64*'2. Staff Costs (Annual)'!L64*J64,0)</f>
        <v>0</v>
      </c>
      <c r="O64" s="422"/>
      <c r="P64" s="347"/>
      <c r="Q64" s="348"/>
      <c r="R64" s="349">
        <f t="shared" si="9"/>
        <v>0</v>
      </c>
      <c r="S64" s="350">
        <f>IFERROR('1. Staff Posts&amp;Salary (Listing)'!L63*(1+SUM(O64))/12*'2. Staff Costs (Annual)'!P64*'2. Staff Costs (Annual)'!Q64*J64,0)</f>
        <v>0</v>
      </c>
      <c r="T64" s="422"/>
      <c r="U64" s="347"/>
      <c r="V64" s="348"/>
      <c r="W64" s="349">
        <f t="shared" si="10"/>
        <v>0</v>
      </c>
      <c r="X64" s="350">
        <f>IFERROR('1. Staff Posts&amp;Salary (Listing)'!L63*(1+SUM(O64))*(1+SUM(T64))/12*'2. Staff Costs (Annual)'!U64*'2. Staff Costs (Annual)'!V64*J64,0)</f>
        <v>0</v>
      </c>
      <c r="Y64" s="248"/>
      <c r="Z64" s="347"/>
      <c r="AA64" s="348"/>
      <c r="AB64" s="349">
        <f t="shared" si="11"/>
        <v>0</v>
      </c>
      <c r="AC64" s="350">
        <f>IFERROR('1. Staff Posts&amp;Salary (Listing)'!L63*(1+SUM(O64))*(1+SUM(T64))*(1+SUM(Y64))/12*'2. Staff Costs (Annual)'!Z64*'2. Staff Costs (Annual)'!AA64*J64,0)</f>
        <v>0</v>
      </c>
      <c r="AD64" s="248"/>
      <c r="AE64" s="347"/>
      <c r="AF64" s="348"/>
      <c r="AG64" s="349">
        <f t="shared" si="12"/>
        <v>0</v>
      </c>
      <c r="AH64" s="350">
        <f>IFERROR('1. Staff Posts&amp;Salary (Listing)'!L63*(1+SUM(O64))*(1+SUM(T64))*(1+SUM(Y64))*(1+SUM(AD64))/12*'2. Staff Costs (Annual)'!AE64*'2. Staff Costs (Annual)'!AF64*J64,0)</f>
        <v>0</v>
      </c>
      <c r="AI64" s="351">
        <f t="shared" si="13"/>
        <v>0</v>
      </c>
      <c r="AJ64" s="352">
        <f t="shared" si="14"/>
        <v>0</v>
      </c>
      <c r="AK64" s="4"/>
    </row>
    <row r="65" spans="2:37" x14ac:dyDescent="0.25">
      <c r="B65" s="4"/>
      <c r="C65" s="344" t="str">
        <f>IF('1. Staff Posts&amp;Salary (Listing)'!C64="","",'1. Staff Posts&amp;Salary (Listing)'!C64)</f>
        <v/>
      </c>
      <c r="D65" s="345" t="str">
        <f>IF('1. Staff Posts&amp;Salary (Listing)'!D64="","",'1. Staff Posts&amp;Salary (Listing)'!D64)</f>
        <v/>
      </c>
      <c r="E65" s="345" t="str">
        <f>IF('1. Staff Posts&amp;Salary (Listing)'!E64="","",'1. Staff Posts&amp;Salary (Listing)'!E64)</f>
        <v/>
      </c>
      <c r="F65" s="345" t="str">
        <f>VLOOKUP(D65,'START - AWARD DETAILS'!$F$20:$I$40,3,0)</f>
        <v>&lt;select&gt;</v>
      </c>
      <c r="G65" s="345" t="str">
        <f>IF('1. Staff Posts&amp;Salary (Listing)'!F64="","",'1. Staff Posts&amp;Salary (Listing)'!F64)</f>
        <v/>
      </c>
      <c r="H65" s="345" t="str">
        <f>IF('1. Staff Posts&amp;Salary (Listing)'!G64="","",'1. Staff Posts&amp;Salary (Listing)'!G64)</f>
        <v/>
      </c>
      <c r="I65" s="345" t="str">
        <f>IF('1. Staff Posts&amp;Salary (Listing)'!H64="","",'1. Staff Posts&amp;Salary (Listing)'!H64)</f>
        <v/>
      </c>
      <c r="J65" s="346" t="str">
        <f>IF('1. Staff Posts&amp;Salary (Listing)'!M64="","",'1. Staff Posts&amp;Salary (Listing)'!M64)</f>
        <v/>
      </c>
      <c r="K65" s="347"/>
      <c r="L65" s="348"/>
      <c r="M65" s="349">
        <f t="shared" si="1"/>
        <v>0</v>
      </c>
      <c r="N65" s="350">
        <f>IFERROR('1. Staff Posts&amp;Salary (Listing)'!L64/12*'2. Staff Costs (Annual)'!K65*'2. Staff Costs (Annual)'!L65*J65,0)</f>
        <v>0</v>
      </c>
      <c r="O65" s="422"/>
      <c r="P65" s="347"/>
      <c r="Q65" s="348"/>
      <c r="R65" s="349">
        <f t="shared" si="2"/>
        <v>0</v>
      </c>
      <c r="S65" s="350">
        <f>IFERROR('1. Staff Posts&amp;Salary (Listing)'!L64*(1+SUM(O65))/12*'2. Staff Costs (Annual)'!P65*'2. Staff Costs (Annual)'!Q65*J65,0)</f>
        <v>0</v>
      </c>
      <c r="T65" s="422"/>
      <c r="U65" s="347"/>
      <c r="V65" s="348"/>
      <c r="W65" s="349">
        <f t="shared" si="3"/>
        <v>0</v>
      </c>
      <c r="X65" s="350">
        <f>IFERROR('1. Staff Posts&amp;Salary (Listing)'!L64*(1+SUM(O65))*(1+SUM(T65))/12*'2. Staff Costs (Annual)'!U65*'2. Staff Costs (Annual)'!V65*J65,0)</f>
        <v>0</v>
      </c>
      <c r="Y65" s="248"/>
      <c r="Z65" s="347"/>
      <c r="AA65" s="348"/>
      <c r="AB65" s="349">
        <f t="shared" si="4"/>
        <v>0</v>
      </c>
      <c r="AC65" s="350">
        <f>IFERROR('1. Staff Posts&amp;Salary (Listing)'!L64*(1+SUM(O65))*(1+SUM(T65))*(1+SUM(Y65))/12*'2. Staff Costs (Annual)'!Z65*'2. Staff Costs (Annual)'!AA65*J65,0)</f>
        <v>0</v>
      </c>
      <c r="AD65" s="248"/>
      <c r="AE65" s="347"/>
      <c r="AF65" s="348"/>
      <c r="AG65" s="349">
        <f t="shared" si="5"/>
        <v>0</v>
      </c>
      <c r="AH65" s="350">
        <f>IFERROR('1. Staff Posts&amp;Salary (Listing)'!L64*(1+SUM(O65))*(1+SUM(T65))*(1+SUM(Y65))*(1+SUM(AD65))/12*'2. Staff Costs (Annual)'!AE65*'2. Staff Costs (Annual)'!AF65*J65,0)</f>
        <v>0</v>
      </c>
      <c r="AI65" s="351">
        <f t="shared" si="6"/>
        <v>0</v>
      </c>
      <c r="AJ65" s="352">
        <f t="shared" si="7"/>
        <v>0</v>
      </c>
      <c r="AK65" s="4"/>
    </row>
    <row r="66" spans="2:37" x14ac:dyDescent="0.25">
      <c r="B66" s="4"/>
      <c r="C66" s="344" t="str">
        <f>IF('1. Staff Posts&amp;Salary (Listing)'!C65="","",'1. Staff Posts&amp;Salary (Listing)'!C65)</f>
        <v/>
      </c>
      <c r="D66" s="345" t="str">
        <f>IF('1. Staff Posts&amp;Salary (Listing)'!D65="","",'1. Staff Posts&amp;Salary (Listing)'!D65)</f>
        <v/>
      </c>
      <c r="E66" s="345" t="str">
        <f>IF('1. Staff Posts&amp;Salary (Listing)'!E65="","",'1. Staff Posts&amp;Salary (Listing)'!E65)</f>
        <v/>
      </c>
      <c r="F66" s="345" t="str">
        <f>VLOOKUP(D66,'START - AWARD DETAILS'!$F$20:$I$40,3,0)</f>
        <v>&lt;select&gt;</v>
      </c>
      <c r="G66" s="345" t="str">
        <f>IF('1. Staff Posts&amp;Salary (Listing)'!F65="","",'1. Staff Posts&amp;Salary (Listing)'!F65)</f>
        <v/>
      </c>
      <c r="H66" s="345" t="str">
        <f>IF('1. Staff Posts&amp;Salary (Listing)'!G65="","",'1. Staff Posts&amp;Salary (Listing)'!G65)</f>
        <v/>
      </c>
      <c r="I66" s="345" t="str">
        <f>IF('1. Staff Posts&amp;Salary (Listing)'!H65="","",'1. Staff Posts&amp;Salary (Listing)'!H65)</f>
        <v/>
      </c>
      <c r="J66" s="346" t="str">
        <f>IF('1. Staff Posts&amp;Salary (Listing)'!M65="","",'1. Staff Posts&amp;Salary (Listing)'!M65)</f>
        <v/>
      </c>
      <c r="K66" s="347"/>
      <c r="L66" s="348"/>
      <c r="M66" s="349">
        <f t="shared" si="1"/>
        <v>0</v>
      </c>
      <c r="N66" s="350">
        <f>IFERROR('1. Staff Posts&amp;Salary (Listing)'!L65/12*'2. Staff Costs (Annual)'!K66*'2. Staff Costs (Annual)'!L66*J66,0)</f>
        <v>0</v>
      </c>
      <c r="O66" s="422"/>
      <c r="P66" s="347"/>
      <c r="Q66" s="348"/>
      <c r="R66" s="349">
        <f t="shared" si="2"/>
        <v>0</v>
      </c>
      <c r="S66" s="350">
        <f>IFERROR('1. Staff Posts&amp;Salary (Listing)'!L65*(1+SUM(O66))/12*'2. Staff Costs (Annual)'!P66*'2. Staff Costs (Annual)'!Q66*J66,0)</f>
        <v>0</v>
      </c>
      <c r="T66" s="422"/>
      <c r="U66" s="347"/>
      <c r="V66" s="348"/>
      <c r="W66" s="349">
        <f t="shared" si="3"/>
        <v>0</v>
      </c>
      <c r="X66" s="350">
        <f>IFERROR('1. Staff Posts&amp;Salary (Listing)'!L65*(1+SUM(O66))*(1+SUM(T66))/12*'2. Staff Costs (Annual)'!U66*'2. Staff Costs (Annual)'!V66*J66,0)</f>
        <v>0</v>
      </c>
      <c r="Y66" s="248"/>
      <c r="Z66" s="347"/>
      <c r="AA66" s="348"/>
      <c r="AB66" s="349">
        <f t="shared" si="4"/>
        <v>0</v>
      </c>
      <c r="AC66" s="350">
        <f>IFERROR('1. Staff Posts&amp;Salary (Listing)'!L65*(1+SUM(O66))*(1+SUM(T66))*(1+SUM(Y66))/12*'2. Staff Costs (Annual)'!Z66*'2. Staff Costs (Annual)'!AA66*J66,0)</f>
        <v>0</v>
      </c>
      <c r="AD66" s="248"/>
      <c r="AE66" s="347"/>
      <c r="AF66" s="348"/>
      <c r="AG66" s="349">
        <f t="shared" si="5"/>
        <v>0</v>
      </c>
      <c r="AH66" s="350">
        <f>IFERROR('1. Staff Posts&amp;Salary (Listing)'!L65*(1+SUM(O66))*(1+SUM(T66))*(1+SUM(Y66))*(1+SUM(AD66))/12*'2. Staff Costs (Annual)'!AE66*'2. Staff Costs (Annual)'!AF66*J66,0)</f>
        <v>0</v>
      </c>
      <c r="AI66" s="351">
        <f t="shared" si="6"/>
        <v>0</v>
      </c>
      <c r="AJ66" s="352">
        <f t="shared" si="7"/>
        <v>0</v>
      </c>
      <c r="AK66" s="4"/>
    </row>
    <row r="67" spans="2:37" x14ac:dyDescent="0.25">
      <c r="B67" s="4"/>
      <c r="C67" s="344" t="str">
        <f>IF('1. Staff Posts&amp;Salary (Listing)'!C66="","",'1. Staff Posts&amp;Salary (Listing)'!C66)</f>
        <v/>
      </c>
      <c r="D67" s="345" t="str">
        <f>IF('1. Staff Posts&amp;Salary (Listing)'!D66="","",'1. Staff Posts&amp;Salary (Listing)'!D66)</f>
        <v/>
      </c>
      <c r="E67" s="345" t="str">
        <f>IF('1. Staff Posts&amp;Salary (Listing)'!E66="","",'1. Staff Posts&amp;Salary (Listing)'!E66)</f>
        <v/>
      </c>
      <c r="F67" s="345" t="str">
        <f>VLOOKUP(D67,'START - AWARD DETAILS'!$F$20:$I$40,3,0)</f>
        <v>&lt;select&gt;</v>
      </c>
      <c r="G67" s="345" t="str">
        <f>IF('1. Staff Posts&amp;Salary (Listing)'!F66="","",'1. Staff Posts&amp;Salary (Listing)'!F66)</f>
        <v/>
      </c>
      <c r="H67" s="345" t="str">
        <f>IF('1. Staff Posts&amp;Salary (Listing)'!G66="","",'1. Staff Posts&amp;Salary (Listing)'!G66)</f>
        <v/>
      </c>
      <c r="I67" s="345" t="str">
        <f>IF('1. Staff Posts&amp;Salary (Listing)'!H66="","",'1. Staff Posts&amp;Salary (Listing)'!H66)</f>
        <v/>
      </c>
      <c r="J67" s="346" t="str">
        <f>IF('1. Staff Posts&amp;Salary (Listing)'!M66="","",'1. Staff Posts&amp;Salary (Listing)'!M66)</f>
        <v/>
      </c>
      <c r="K67" s="347"/>
      <c r="L67" s="348"/>
      <c r="M67" s="349">
        <f t="shared" si="1"/>
        <v>0</v>
      </c>
      <c r="N67" s="350">
        <f>IFERROR('1. Staff Posts&amp;Salary (Listing)'!L66/12*'2. Staff Costs (Annual)'!K67*'2. Staff Costs (Annual)'!L67*J67,0)</f>
        <v>0</v>
      </c>
      <c r="O67" s="422"/>
      <c r="P67" s="347"/>
      <c r="Q67" s="348"/>
      <c r="R67" s="349">
        <f t="shared" si="2"/>
        <v>0</v>
      </c>
      <c r="S67" s="350">
        <f>IFERROR('1. Staff Posts&amp;Salary (Listing)'!L66*(1+SUM(O67))/12*'2. Staff Costs (Annual)'!P67*'2. Staff Costs (Annual)'!Q67*J67,0)</f>
        <v>0</v>
      </c>
      <c r="T67" s="422"/>
      <c r="U67" s="347"/>
      <c r="V67" s="348"/>
      <c r="W67" s="349">
        <f t="shared" si="3"/>
        <v>0</v>
      </c>
      <c r="X67" s="350">
        <f>IFERROR('1. Staff Posts&amp;Salary (Listing)'!L66*(1+SUM(O67))*(1+SUM(T67))/12*'2. Staff Costs (Annual)'!U67*'2. Staff Costs (Annual)'!V67*J67,0)</f>
        <v>0</v>
      </c>
      <c r="Y67" s="248"/>
      <c r="Z67" s="347"/>
      <c r="AA67" s="348"/>
      <c r="AB67" s="349">
        <f t="shared" si="4"/>
        <v>0</v>
      </c>
      <c r="AC67" s="350">
        <f>IFERROR('1. Staff Posts&amp;Salary (Listing)'!L66*(1+SUM(O67))*(1+SUM(T67))*(1+SUM(Y67))/12*'2. Staff Costs (Annual)'!Z67*'2. Staff Costs (Annual)'!AA67*J67,0)</f>
        <v>0</v>
      </c>
      <c r="AD67" s="248"/>
      <c r="AE67" s="347"/>
      <c r="AF67" s="348"/>
      <c r="AG67" s="349">
        <f t="shared" si="5"/>
        <v>0</v>
      </c>
      <c r="AH67" s="350">
        <f>IFERROR('1. Staff Posts&amp;Salary (Listing)'!L66*(1+SUM(O67))*(1+SUM(T67))*(1+SUM(Y67))*(1+SUM(AD67))/12*'2. Staff Costs (Annual)'!AE67*'2. Staff Costs (Annual)'!AF67*J67,0)</f>
        <v>0</v>
      </c>
      <c r="AI67" s="351">
        <f t="shared" si="6"/>
        <v>0</v>
      </c>
      <c r="AJ67" s="352">
        <f t="shared" si="7"/>
        <v>0</v>
      </c>
      <c r="AK67" s="4"/>
    </row>
    <row r="68" spans="2:37" x14ac:dyDescent="0.25">
      <c r="B68" s="4"/>
      <c r="C68" s="344" t="str">
        <f>IF('1. Staff Posts&amp;Salary (Listing)'!C67="","",'1. Staff Posts&amp;Salary (Listing)'!C67)</f>
        <v/>
      </c>
      <c r="D68" s="345" t="str">
        <f>IF('1. Staff Posts&amp;Salary (Listing)'!D67="","",'1. Staff Posts&amp;Salary (Listing)'!D67)</f>
        <v/>
      </c>
      <c r="E68" s="345" t="str">
        <f>IF('1. Staff Posts&amp;Salary (Listing)'!E67="","",'1. Staff Posts&amp;Salary (Listing)'!E67)</f>
        <v/>
      </c>
      <c r="F68" s="345" t="str">
        <f>VLOOKUP(D68,'START - AWARD DETAILS'!$F$20:$I$40,3,0)</f>
        <v>&lt;select&gt;</v>
      </c>
      <c r="G68" s="345" t="str">
        <f>IF('1. Staff Posts&amp;Salary (Listing)'!F67="","",'1. Staff Posts&amp;Salary (Listing)'!F67)</f>
        <v/>
      </c>
      <c r="H68" s="345" t="str">
        <f>IF('1. Staff Posts&amp;Salary (Listing)'!G67="","",'1. Staff Posts&amp;Salary (Listing)'!G67)</f>
        <v/>
      </c>
      <c r="I68" s="345" t="str">
        <f>IF('1. Staff Posts&amp;Salary (Listing)'!H67="","",'1. Staff Posts&amp;Salary (Listing)'!H67)</f>
        <v/>
      </c>
      <c r="J68" s="346" t="str">
        <f>IF('1. Staff Posts&amp;Salary (Listing)'!M67="","",'1. Staff Posts&amp;Salary (Listing)'!M67)</f>
        <v/>
      </c>
      <c r="K68" s="347"/>
      <c r="L68" s="348"/>
      <c r="M68" s="349">
        <f t="shared" si="1"/>
        <v>0</v>
      </c>
      <c r="N68" s="350">
        <f>IFERROR('1. Staff Posts&amp;Salary (Listing)'!L67/12*'2. Staff Costs (Annual)'!K68*'2. Staff Costs (Annual)'!L68*J68,0)</f>
        <v>0</v>
      </c>
      <c r="O68" s="422"/>
      <c r="P68" s="347"/>
      <c r="Q68" s="348"/>
      <c r="R68" s="349">
        <f t="shared" si="2"/>
        <v>0</v>
      </c>
      <c r="S68" s="350">
        <f>IFERROR('1. Staff Posts&amp;Salary (Listing)'!L67*(1+SUM(O68))/12*'2. Staff Costs (Annual)'!P68*'2. Staff Costs (Annual)'!Q68*J68,0)</f>
        <v>0</v>
      </c>
      <c r="T68" s="422"/>
      <c r="U68" s="347"/>
      <c r="V68" s="348"/>
      <c r="W68" s="349">
        <f t="shared" si="3"/>
        <v>0</v>
      </c>
      <c r="X68" s="350">
        <f>IFERROR('1. Staff Posts&amp;Salary (Listing)'!L67*(1+SUM(O68))*(1+SUM(T68))/12*'2. Staff Costs (Annual)'!U68*'2. Staff Costs (Annual)'!V68*J68,0)</f>
        <v>0</v>
      </c>
      <c r="Y68" s="248"/>
      <c r="Z68" s="347"/>
      <c r="AA68" s="348"/>
      <c r="AB68" s="349">
        <f t="shared" si="4"/>
        <v>0</v>
      </c>
      <c r="AC68" s="350">
        <f>IFERROR('1. Staff Posts&amp;Salary (Listing)'!L67*(1+SUM(O68))*(1+SUM(T68))*(1+SUM(Y68))/12*'2. Staff Costs (Annual)'!Z68*'2. Staff Costs (Annual)'!AA68*J68,0)</f>
        <v>0</v>
      </c>
      <c r="AD68" s="248"/>
      <c r="AE68" s="347"/>
      <c r="AF68" s="348"/>
      <c r="AG68" s="349">
        <f t="shared" si="5"/>
        <v>0</v>
      </c>
      <c r="AH68" s="350">
        <f>IFERROR('1. Staff Posts&amp;Salary (Listing)'!L67*(1+SUM(O68))*(1+SUM(T68))*(1+SUM(Y68))*(1+SUM(AD68))/12*'2. Staff Costs (Annual)'!AE68*'2. Staff Costs (Annual)'!AF68*J68,0)</f>
        <v>0</v>
      </c>
      <c r="AI68" s="351">
        <f t="shared" si="6"/>
        <v>0</v>
      </c>
      <c r="AJ68" s="352">
        <f t="shared" si="7"/>
        <v>0</v>
      </c>
      <c r="AK68" s="4"/>
    </row>
    <row r="69" spans="2:37" x14ac:dyDescent="0.25">
      <c r="B69" s="4"/>
      <c r="C69" s="344" t="str">
        <f>IF('1. Staff Posts&amp;Salary (Listing)'!C68="","",'1. Staff Posts&amp;Salary (Listing)'!C68)</f>
        <v/>
      </c>
      <c r="D69" s="345" t="str">
        <f>IF('1. Staff Posts&amp;Salary (Listing)'!D68="","",'1. Staff Posts&amp;Salary (Listing)'!D68)</f>
        <v/>
      </c>
      <c r="E69" s="345" t="str">
        <f>IF('1. Staff Posts&amp;Salary (Listing)'!E68="","",'1. Staff Posts&amp;Salary (Listing)'!E68)</f>
        <v/>
      </c>
      <c r="F69" s="345" t="str">
        <f>VLOOKUP(D69,'START - AWARD DETAILS'!$F$20:$I$40,3,0)</f>
        <v>&lt;select&gt;</v>
      </c>
      <c r="G69" s="345" t="str">
        <f>IF('1. Staff Posts&amp;Salary (Listing)'!F68="","",'1. Staff Posts&amp;Salary (Listing)'!F68)</f>
        <v/>
      </c>
      <c r="H69" s="345" t="str">
        <f>IF('1. Staff Posts&amp;Salary (Listing)'!G68="","",'1. Staff Posts&amp;Salary (Listing)'!G68)</f>
        <v/>
      </c>
      <c r="I69" s="345" t="str">
        <f>IF('1. Staff Posts&amp;Salary (Listing)'!H68="","",'1. Staff Posts&amp;Salary (Listing)'!H68)</f>
        <v/>
      </c>
      <c r="J69" s="346" t="str">
        <f>IF('1. Staff Posts&amp;Salary (Listing)'!M68="","",'1. Staff Posts&amp;Salary (Listing)'!M68)</f>
        <v/>
      </c>
      <c r="K69" s="347"/>
      <c r="L69" s="348"/>
      <c r="M69" s="349">
        <f t="shared" si="1"/>
        <v>0</v>
      </c>
      <c r="N69" s="350">
        <f>IFERROR('1. Staff Posts&amp;Salary (Listing)'!L68/12*'2. Staff Costs (Annual)'!K69*'2. Staff Costs (Annual)'!L69*J69,0)</f>
        <v>0</v>
      </c>
      <c r="O69" s="422"/>
      <c r="P69" s="347"/>
      <c r="Q69" s="348"/>
      <c r="R69" s="349">
        <f t="shared" si="2"/>
        <v>0</v>
      </c>
      <c r="S69" s="350">
        <f>IFERROR('1. Staff Posts&amp;Salary (Listing)'!L68*(1+SUM(O69))/12*'2. Staff Costs (Annual)'!P69*'2. Staff Costs (Annual)'!Q69*J69,0)</f>
        <v>0</v>
      </c>
      <c r="T69" s="422"/>
      <c r="U69" s="347"/>
      <c r="V69" s="348"/>
      <c r="W69" s="349">
        <f t="shared" si="3"/>
        <v>0</v>
      </c>
      <c r="X69" s="350">
        <f>IFERROR('1. Staff Posts&amp;Salary (Listing)'!L68*(1+SUM(O69))*(1+SUM(T69))/12*'2. Staff Costs (Annual)'!U69*'2. Staff Costs (Annual)'!V69*J69,0)</f>
        <v>0</v>
      </c>
      <c r="Y69" s="248"/>
      <c r="Z69" s="347"/>
      <c r="AA69" s="348"/>
      <c r="AB69" s="349">
        <f t="shared" si="4"/>
        <v>0</v>
      </c>
      <c r="AC69" s="350">
        <f>IFERROR('1. Staff Posts&amp;Salary (Listing)'!L68*(1+SUM(O69))*(1+SUM(T69))*(1+SUM(Y69))/12*'2. Staff Costs (Annual)'!Z69*'2. Staff Costs (Annual)'!AA69*J69,0)</f>
        <v>0</v>
      </c>
      <c r="AD69" s="248"/>
      <c r="AE69" s="347"/>
      <c r="AF69" s="348"/>
      <c r="AG69" s="349">
        <f t="shared" si="5"/>
        <v>0</v>
      </c>
      <c r="AH69" s="350">
        <f>IFERROR('1. Staff Posts&amp;Salary (Listing)'!L68*(1+SUM(O69))*(1+SUM(T69))*(1+SUM(Y69))*(1+SUM(AD69))/12*'2. Staff Costs (Annual)'!AE69*'2. Staff Costs (Annual)'!AF69*J69,0)</f>
        <v>0</v>
      </c>
      <c r="AI69" s="351">
        <f t="shared" si="6"/>
        <v>0</v>
      </c>
      <c r="AJ69" s="352">
        <f t="shared" si="7"/>
        <v>0</v>
      </c>
      <c r="AK69" s="4"/>
    </row>
    <row r="70" spans="2:37" x14ac:dyDescent="0.25">
      <c r="B70" s="4"/>
      <c r="C70" s="344" t="str">
        <f>IF('1. Staff Posts&amp;Salary (Listing)'!C69="","",'1. Staff Posts&amp;Salary (Listing)'!C69)</f>
        <v/>
      </c>
      <c r="D70" s="345" t="str">
        <f>IF('1. Staff Posts&amp;Salary (Listing)'!D69="","",'1. Staff Posts&amp;Salary (Listing)'!D69)</f>
        <v/>
      </c>
      <c r="E70" s="345" t="str">
        <f>IF('1. Staff Posts&amp;Salary (Listing)'!E69="","",'1. Staff Posts&amp;Salary (Listing)'!E69)</f>
        <v/>
      </c>
      <c r="F70" s="345" t="str">
        <f>VLOOKUP(D70,'START - AWARD DETAILS'!$F$20:$I$40,3,0)</f>
        <v>&lt;select&gt;</v>
      </c>
      <c r="G70" s="345" t="str">
        <f>IF('1. Staff Posts&amp;Salary (Listing)'!F69="","",'1. Staff Posts&amp;Salary (Listing)'!F69)</f>
        <v/>
      </c>
      <c r="H70" s="345" t="str">
        <f>IF('1. Staff Posts&amp;Salary (Listing)'!G69="","",'1. Staff Posts&amp;Salary (Listing)'!G69)</f>
        <v/>
      </c>
      <c r="I70" s="345" t="str">
        <f>IF('1. Staff Posts&amp;Salary (Listing)'!H69="","",'1. Staff Posts&amp;Salary (Listing)'!H69)</f>
        <v/>
      </c>
      <c r="J70" s="346" t="str">
        <f>IF('1. Staff Posts&amp;Salary (Listing)'!M69="","",'1. Staff Posts&amp;Salary (Listing)'!M69)</f>
        <v/>
      </c>
      <c r="K70" s="347"/>
      <c r="L70" s="348"/>
      <c r="M70" s="349">
        <f t="shared" si="1"/>
        <v>0</v>
      </c>
      <c r="N70" s="350">
        <f>IFERROR('1. Staff Posts&amp;Salary (Listing)'!L69/12*'2. Staff Costs (Annual)'!K70*'2. Staff Costs (Annual)'!L70*J70,0)</f>
        <v>0</v>
      </c>
      <c r="O70" s="422"/>
      <c r="P70" s="347"/>
      <c r="Q70" s="348"/>
      <c r="R70" s="349">
        <f t="shared" si="2"/>
        <v>0</v>
      </c>
      <c r="S70" s="350">
        <f>IFERROR('1. Staff Posts&amp;Salary (Listing)'!L69*(1+SUM(O70))/12*'2. Staff Costs (Annual)'!P70*'2. Staff Costs (Annual)'!Q70*J70,0)</f>
        <v>0</v>
      </c>
      <c r="T70" s="422"/>
      <c r="U70" s="347"/>
      <c r="V70" s="348"/>
      <c r="W70" s="349">
        <f t="shared" si="3"/>
        <v>0</v>
      </c>
      <c r="X70" s="350">
        <f>IFERROR('1. Staff Posts&amp;Salary (Listing)'!L69*(1+SUM(O70))*(1+SUM(T70))/12*'2. Staff Costs (Annual)'!U70*'2. Staff Costs (Annual)'!V70*J70,0)</f>
        <v>0</v>
      </c>
      <c r="Y70" s="248"/>
      <c r="Z70" s="347"/>
      <c r="AA70" s="348"/>
      <c r="AB70" s="349">
        <f t="shared" si="4"/>
        <v>0</v>
      </c>
      <c r="AC70" s="350">
        <f>IFERROR('1. Staff Posts&amp;Salary (Listing)'!L69*(1+SUM(O70))*(1+SUM(T70))*(1+SUM(Y70))/12*'2. Staff Costs (Annual)'!Z70*'2. Staff Costs (Annual)'!AA70*J70,0)</f>
        <v>0</v>
      </c>
      <c r="AD70" s="248"/>
      <c r="AE70" s="347"/>
      <c r="AF70" s="348"/>
      <c r="AG70" s="349">
        <f t="shared" si="5"/>
        <v>0</v>
      </c>
      <c r="AH70" s="350">
        <f>IFERROR('1. Staff Posts&amp;Salary (Listing)'!L69*(1+SUM(O70))*(1+SUM(T70))*(1+SUM(Y70))*(1+SUM(AD70))/12*'2. Staff Costs (Annual)'!AE70*'2. Staff Costs (Annual)'!AF70*J70,0)</f>
        <v>0</v>
      </c>
      <c r="AI70" s="351">
        <f t="shared" si="6"/>
        <v>0</v>
      </c>
      <c r="AJ70" s="352">
        <f t="shared" si="7"/>
        <v>0</v>
      </c>
      <c r="AK70" s="4"/>
    </row>
    <row r="71" spans="2:37" x14ac:dyDescent="0.25">
      <c r="B71" s="4"/>
      <c r="C71" s="344" t="str">
        <f>IF('1. Staff Posts&amp;Salary (Listing)'!C70="","",'1. Staff Posts&amp;Salary (Listing)'!C70)</f>
        <v/>
      </c>
      <c r="D71" s="345" t="str">
        <f>IF('1. Staff Posts&amp;Salary (Listing)'!D70="","",'1. Staff Posts&amp;Salary (Listing)'!D70)</f>
        <v/>
      </c>
      <c r="E71" s="345" t="str">
        <f>IF('1. Staff Posts&amp;Salary (Listing)'!E70="","",'1. Staff Posts&amp;Salary (Listing)'!E70)</f>
        <v/>
      </c>
      <c r="F71" s="345" t="str">
        <f>VLOOKUP(D71,'START - AWARD DETAILS'!$F$20:$I$40,3,0)</f>
        <v>&lt;select&gt;</v>
      </c>
      <c r="G71" s="345" t="str">
        <f>IF('1. Staff Posts&amp;Salary (Listing)'!F70="","",'1. Staff Posts&amp;Salary (Listing)'!F70)</f>
        <v/>
      </c>
      <c r="H71" s="345" t="str">
        <f>IF('1. Staff Posts&amp;Salary (Listing)'!G70="","",'1. Staff Posts&amp;Salary (Listing)'!G70)</f>
        <v/>
      </c>
      <c r="I71" s="345" t="str">
        <f>IF('1. Staff Posts&amp;Salary (Listing)'!H70="","",'1. Staff Posts&amp;Salary (Listing)'!H70)</f>
        <v/>
      </c>
      <c r="J71" s="346" t="str">
        <f>IF('1. Staff Posts&amp;Salary (Listing)'!M70="","",'1. Staff Posts&amp;Salary (Listing)'!M70)</f>
        <v/>
      </c>
      <c r="K71" s="347"/>
      <c r="L71" s="348"/>
      <c r="M71" s="349">
        <f t="shared" si="1"/>
        <v>0</v>
      </c>
      <c r="N71" s="350">
        <f>IFERROR('1. Staff Posts&amp;Salary (Listing)'!L70/12*'2. Staff Costs (Annual)'!K71*'2. Staff Costs (Annual)'!L71*J71,0)</f>
        <v>0</v>
      </c>
      <c r="O71" s="422"/>
      <c r="P71" s="347"/>
      <c r="Q71" s="348"/>
      <c r="R71" s="349">
        <f t="shared" si="2"/>
        <v>0</v>
      </c>
      <c r="S71" s="350">
        <f>IFERROR('1. Staff Posts&amp;Salary (Listing)'!L70*(1+SUM(O71))/12*'2. Staff Costs (Annual)'!P71*'2. Staff Costs (Annual)'!Q71*J71,0)</f>
        <v>0</v>
      </c>
      <c r="T71" s="422"/>
      <c r="U71" s="347"/>
      <c r="V71" s="348"/>
      <c r="W71" s="349">
        <f t="shared" si="3"/>
        <v>0</v>
      </c>
      <c r="X71" s="350">
        <f>IFERROR('1. Staff Posts&amp;Salary (Listing)'!L70*(1+SUM(O71))*(1+SUM(T71))/12*'2. Staff Costs (Annual)'!U71*'2. Staff Costs (Annual)'!V71*J71,0)</f>
        <v>0</v>
      </c>
      <c r="Y71" s="248"/>
      <c r="Z71" s="347"/>
      <c r="AA71" s="348"/>
      <c r="AB71" s="349">
        <f t="shared" si="4"/>
        <v>0</v>
      </c>
      <c r="AC71" s="350">
        <f>IFERROR('1. Staff Posts&amp;Salary (Listing)'!L70*(1+SUM(O71))*(1+SUM(T71))*(1+SUM(Y71))/12*'2. Staff Costs (Annual)'!Z71*'2. Staff Costs (Annual)'!AA71*J71,0)</f>
        <v>0</v>
      </c>
      <c r="AD71" s="248"/>
      <c r="AE71" s="347"/>
      <c r="AF71" s="348"/>
      <c r="AG71" s="349">
        <f t="shared" si="5"/>
        <v>0</v>
      </c>
      <c r="AH71" s="350">
        <f>IFERROR('1. Staff Posts&amp;Salary (Listing)'!L70*(1+SUM(O71))*(1+SUM(T71))*(1+SUM(Y71))*(1+SUM(AD71))/12*'2. Staff Costs (Annual)'!AE71*'2. Staff Costs (Annual)'!AF71*J71,0)</f>
        <v>0</v>
      </c>
      <c r="AI71" s="351">
        <f t="shared" si="6"/>
        <v>0</v>
      </c>
      <c r="AJ71" s="352">
        <f t="shared" si="7"/>
        <v>0</v>
      </c>
      <c r="AK71" s="4"/>
    </row>
    <row r="72" spans="2:37" x14ac:dyDescent="0.25">
      <c r="B72" s="4"/>
      <c r="C72" s="344" t="str">
        <f>IF('1. Staff Posts&amp;Salary (Listing)'!C71="","",'1. Staff Posts&amp;Salary (Listing)'!C71)</f>
        <v/>
      </c>
      <c r="D72" s="345" t="str">
        <f>IF('1. Staff Posts&amp;Salary (Listing)'!D71="","",'1. Staff Posts&amp;Salary (Listing)'!D71)</f>
        <v/>
      </c>
      <c r="E72" s="345" t="str">
        <f>IF('1. Staff Posts&amp;Salary (Listing)'!E71="","",'1. Staff Posts&amp;Salary (Listing)'!E71)</f>
        <v/>
      </c>
      <c r="F72" s="345" t="str">
        <f>VLOOKUP(D72,'START - AWARD DETAILS'!$F$20:$I$40,3,0)</f>
        <v>&lt;select&gt;</v>
      </c>
      <c r="G72" s="345" t="str">
        <f>IF('1. Staff Posts&amp;Salary (Listing)'!F71="","",'1. Staff Posts&amp;Salary (Listing)'!F71)</f>
        <v/>
      </c>
      <c r="H72" s="345" t="str">
        <f>IF('1. Staff Posts&amp;Salary (Listing)'!G71="","",'1. Staff Posts&amp;Salary (Listing)'!G71)</f>
        <v/>
      </c>
      <c r="I72" s="345" t="str">
        <f>IF('1. Staff Posts&amp;Salary (Listing)'!H71="","",'1. Staff Posts&amp;Salary (Listing)'!H71)</f>
        <v/>
      </c>
      <c r="J72" s="346" t="str">
        <f>IF('1. Staff Posts&amp;Salary (Listing)'!M71="","",'1. Staff Posts&amp;Salary (Listing)'!M71)</f>
        <v/>
      </c>
      <c r="K72" s="347"/>
      <c r="L72" s="348"/>
      <c r="M72" s="349">
        <f t="shared" si="1"/>
        <v>0</v>
      </c>
      <c r="N72" s="350">
        <f>IFERROR('1. Staff Posts&amp;Salary (Listing)'!L71/12*'2. Staff Costs (Annual)'!K72*'2. Staff Costs (Annual)'!L72*J72,0)</f>
        <v>0</v>
      </c>
      <c r="O72" s="422"/>
      <c r="P72" s="347"/>
      <c r="Q72" s="348"/>
      <c r="R72" s="349">
        <f t="shared" si="2"/>
        <v>0</v>
      </c>
      <c r="S72" s="350">
        <f>IFERROR('1. Staff Posts&amp;Salary (Listing)'!L71*(1+SUM(O72))/12*'2. Staff Costs (Annual)'!P72*'2. Staff Costs (Annual)'!Q72*J72,0)</f>
        <v>0</v>
      </c>
      <c r="T72" s="422"/>
      <c r="U72" s="347"/>
      <c r="V72" s="348"/>
      <c r="W72" s="349">
        <f t="shared" si="3"/>
        <v>0</v>
      </c>
      <c r="X72" s="350">
        <f>IFERROR('1. Staff Posts&amp;Salary (Listing)'!L71*(1+SUM(O72))*(1+SUM(T72))/12*'2. Staff Costs (Annual)'!U72*'2. Staff Costs (Annual)'!V72*J72,0)</f>
        <v>0</v>
      </c>
      <c r="Y72" s="248"/>
      <c r="Z72" s="347"/>
      <c r="AA72" s="348"/>
      <c r="AB72" s="349">
        <f t="shared" si="4"/>
        <v>0</v>
      </c>
      <c r="AC72" s="350">
        <f>IFERROR('1. Staff Posts&amp;Salary (Listing)'!L71*(1+SUM(O72))*(1+SUM(T72))*(1+SUM(Y72))/12*'2. Staff Costs (Annual)'!Z72*'2. Staff Costs (Annual)'!AA72*J72,0)</f>
        <v>0</v>
      </c>
      <c r="AD72" s="248"/>
      <c r="AE72" s="347"/>
      <c r="AF72" s="348"/>
      <c r="AG72" s="349">
        <f t="shared" si="5"/>
        <v>0</v>
      </c>
      <c r="AH72" s="350">
        <f>IFERROR('1. Staff Posts&amp;Salary (Listing)'!L71*(1+SUM(O72))*(1+SUM(T72))*(1+SUM(Y72))*(1+SUM(AD72))/12*'2. Staff Costs (Annual)'!AE72*'2. Staff Costs (Annual)'!AF72*J72,0)</f>
        <v>0</v>
      </c>
      <c r="AI72" s="351">
        <f t="shared" si="6"/>
        <v>0</v>
      </c>
      <c r="AJ72" s="352">
        <f t="shared" si="7"/>
        <v>0</v>
      </c>
      <c r="AK72" s="4"/>
    </row>
    <row r="73" spans="2:37" x14ac:dyDescent="0.25">
      <c r="B73" s="4"/>
      <c r="C73" s="344" t="str">
        <f>IF('1. Staff Posts&amp;Salary (Listing)'!C72="","",'1. Staff Posts&amp;Salary (Listing)'!C72)</f>
        <v/>
      </c>
      <c r="D73" s="345" t="str">
        <f>IF('1. Staff Posts&amp;Salary (Listing)'!D72="","",'1. Staff Posts&amp;Salary (Listing)'!D72)</f>
        <v/>
      </c>
      <c r="E73" s="345" t="str">
        <f>IF('1. Staff Posts&amp;Salary (Listing)'!E72="","",'1. Staff Posts&amp;Salary (Listing)'!E72)</f>
        <v/>
      </c>
      <c r="F73" s="345" t="str">
        <f>VLOOKUP(D73,'START - AWARD DETAILS'!$F$20:$I$40,3,0)</f>
        <v>&lt;select&gt;</v>
      </c>
      <c r="G73" s="345" t="str">
        <f>IF('1. Staff Posts&amp;Salary (Listing)'!F72="","",'1. Staff Posts&amp;Salary (Listing)'!F72)</f>
        <v/>
      </c>
      <c r="H73" s="345" t="str">
        <f>IF('1. Staff Posts&amp;Salary (Listing)'!G72="","",'1. Staff Posts&amp;Salary (Listing)'!G72)</f>
        <v/>
      </c>
      <c r="I73" s="345" t="str">
        <f>IF('1. Staff Posts&amp;Salary (Listing)'!H72="","",'1. Staff Posts&amp;Salary (Listing)'!H72)</f>
        <v/>
      </c>
      <c r="J73" s="346" t="str">
        <f>IF('1. Staff Posts&amp;Salary (Listing)'!M72="","",'1. Staff Posts&amp;Salary (Listing)'!M72)</f>
        <v/>
      </c>
      <c r="K73" s="347"/>
      <c r="L73" s="348"/>
      <c r="M73" s="349">
        <f t="shared" si="1"/>
        <v>0</v>
      </c>
      <c r="N73" s="350">
        <f>IFERROR('1. Staff Posts&amp;Salary (Listing)'!L72/12*'2. Staff Costs (Annual)'!K73*'2. Staff Costs (Annual)'!L73*J73,0)</f>
        <v>0</v>
      </c>
      <c r="O73" s="422"/>
      <c r="P73" s="347"/>
      <c r="Q73" s="348"/>
      <c r="R73" s="349">
        <f t="shared" si="2"/>
        <v>0</v>
      </c>
      <c r="S73" s="350">
        <f>IFERROR('1. Staff Posts&amp;Salary (Listing)'!L72*(1+SUM(O73))/12*'2. Staff Costs (Annual)'!P73*'2. Staff Costs (Annual)'!Q73*J73,0)</f>
        <v>0</v>
      </c>
      <c r="T73" s="422"/>
      <c r="U73" s="347"/>
      <c r="V73" s="348"/>
      <c r="W73" s="349">
        <f t="shared" si="3"/>
        <v>0</v>
      </c>
      <c r="X73" s="350">
        <f>IFERROR('1. Staff Posts&amp;Salary (Listing)'!L72*(1+SUM(O73))*(1+SUM(T73))/12*'2. Staff Costs (Annual)'!U73*'2. Staff Costs (Annual)'!V73*J73,0)</f>
        <v>0</v>
      </c>
      <c r="Y73" s="248"/>
      <c r="Z73" s="347"/>
      <c r="AA73" s="348"/>
      <c r="AB73" s="349">
        <f t="shared" si="4"/>
        <v>0</v>
      </c>
      <c r="AC73" s="350">
        <f>IFERROR('1. Staff Posts&amp;Salary (Listing)'!L72*(1+SUM(O73))*(1+SUM(T73))*(1+SUM(Y73))/12*'2. Staff Costs (Annual)'!Z73*'2. Staff Costs (Annual)'!AA73*J73,0)</f>
        <v>0</v>
      </c>
      <c r="AD73" s="248"/>
      <c r="AE73" s="347"/>
      <c r="AF73" s="348"/>
      <c r="AG73" s="349">
        <f t="shared" si="5"/>
        <v>0</v>
      </c>
      <c r="AH73" s="350">
        <f>IFERROR('1. Staff Posts&amp;Salary (Listing)'!L72*(1+SUM(O73))*(1+SUM(T73))*(1+SUM(Y73))*(1+SUM(AD73))/12*'2. Staff Costs (Annual)'!AE73*'2. Staff Costs (Annual)'!AF73*J73,0)</f>
        <v>0</v>
      </c>
      <c r="AI73" s="351">
        <f t="shared" si="6"/>
        <v>0</v>
      </c>
      <c r="AJ73" s="352">
        <f t="shared" si="7"/>
        <v>0</v>
      </c>
      <c r="AK73" s="4"/>
    </row>
    <row r="74" spans="2:37" x14ac:dyDescent="0.25">
      <c r="B74" s="4"/>
      <c r="C74" s="344" t="str">
        <f>IF('1. Staff Posts&amp;Salary (Listing)'!C73="","",'1. Staff Posts&amp;Salary (Listing)'!C73)</f>
        <v/>
      </c>
      <c r="D74" s="345" t="str">
        <f>IF('1. Staff Posts&amp;Salary (Listing)'!D73="","",'1. Staff Posts&amp;Salary (Listing)'!D73)</f>
        <v/>
      </c>
      <c r="E74" s="345" t="str">
        <f>IF('1. Staff Posts&amp;Salary (Listing)'!E73="","",'1. Staff Posts&amp;Salary (Listing)'!E73)</f>
        <v/>
      </c>
      <c r="F74" s="345" t="str">
        <f>VLOOKUP(D74,'START - AWARD DETAILS'!$F$20:$I$40,3,0)</f>
        <v>&lt;select&gt;</v>
      </c>
      <c r="G74" s="345" t="str">
        <f>IF('1. Staff Posts&amp;Salary (Listing)'!F73="","",'1. Staff Posts&amp;Salary (Listing)'!F73)</f>
        <v/>
      </c>
      <c r="H74" s="345" t="str">
        <f>IF('1. Staff Posts&amp;Salary (Listing)'!G73="","",'1. Staff Posts&amp;Salary (Listing)'!G73)</f>
        <v/>
      </c>
      <c r="I74" s="345" t="str">
        <f>IF('1. Staff Posts&amp;Salary (Listing)'!H73="","",'1. Staff Posts&amp;Salary (Listing)'!H73)</f>
        <v/>
      </c>
      <c r="J74" s="346" t="str">
        <f>IF('1. Staff Posts&amp;Salary (Listing)'!M73="","",'1. Staff Posts&amp;Salary (Listing)'!M73)</f>
        <v/>
      </c>
      <c r="K74" s="347"/>
      <c r="L74" s="348"/>
      <c r="M74" s="349">
        <f t="shared" si="1"/>
        <v>0</v>
      </c>
      <c r="N74" s="350">
        <f>IFERROR('1. Staff Posts&amp;Salary (Listing)'!L73/12*'2. Staff Costs (Annual)'!K74*'2. Staff Costs (Annual)'!L74*J74,0)</f>
        <v>0</v>
      </c>
      <c r="O74" s="422"/>
      <c r="P74" s="347"/>
      <c r="Q74" s="348"/>
      <c r="R74" s="349">
        <f t="shared" si="2"/>
        <v>0</v>
      </c>
      <c r="S74" s="350">
        <f>IFERROR('1. Staff Posts&amp;Salary (Listing)'!L73*(1+SUM(O74))/12*'2. Staff Costs (Annual)'!P74*'2. Staff Costs (Annual)'!Q74*J74,0)</f>
        <v>0</v>
      </c>
      <c r="T74" s="422"/>
      <c r="U74" s="347"/>
      <c r="V74" s="348"/>
      <c r="W74" s="349">
        <f t="shared" si="3"/>
        <v>0</v>
      </c>
      <c r="X74" s="350">
        <f>IFERROR('1. Staff Posts&amp;Salary (Listing)'!L73*(1+SUM(O74))*(1+SUM(T74))/12*'2. Staff Costs (Annual)'!U74*'2. Staff Costs (Annual)'!V74*J74,0)</f>
        <v>0</v>
      </c>
      <c r="Y74" s="248"/>
      <c r="Z74" s="347"/>
      <c r="AA74" s="348"/>
      <c r="AB74" s="349">
        <f t="shared" si="4"/>
        <v>0</v>
      </c>
      <c r="AC74" s="350">
        <f>IFERROR('1. Staff Posts&amp;Salary (Listing)'!L73*(1+SUM(O74))*(1+SUM(T74))*(1+SUM(Y74))/12*'2. Staff Costs (Annual)'!Z74*'2. Staff Costs (Annual)'!AA74*J74,0)</f>
        <v>0</v>
      </c>
      <c r="AD74" s="248"/>
      <c r="AE74" s="347"/>
      <c r="AF74" s="348"/>
      <c r="AG74" s="349">
        <f t="shared" si="5"/>
        <v>0</v>
      </c>
      <c r="AH74" s="350">
        <f>IFERROR('1. Staff Posts&amp;Salary (Listing)'!L73*(1+SUM(O74))*(1+SUM(T74))*(1+SUM(Y74))*(1+SUM(AD74))/12*'2. Staff Costs (Annual)'!AE74*'2. Staff Costs (Annual)'!AF74*J74,0)</f>
        <v>0</v>
      </c>
      <c r="AI74" s="351">
        <f t="shared" si="6"/>
        <v>0</v>
      </c>
      <c r="AJ74" s="352">
        <f t="shared" si="7"/>
        <v>0</v>
      </c>
      <c r="AK74" s="4"/>
    </row>
    <row r="75" spans="2:37" x14ac:dyDescent="0.25">
      <c r="B75" s="4"/>
      <c r="C75" s="344" t="str">
        <f>IF('1. Staff Posts&amp;Salary (Listing)'!C74="","",'1. Staff Posts&amp;Salary (Listing)'!C74)</f>
        <v/>
      </c>
      <c r="D75" s="345" t="str">
        <f>IF('1. Staff Posts&amp;Salary (Listing)'!D74="","",'1. Staff Posts&amp;Salary (Listing)'!D74)</f>
        <v/>
      </c>
      <c r="E75" s="345" t="str">
        <f>IF('1. Staff Posts&amp;Salary (Listing)'!E74="","",'1. Staff Posts&amp;Salary (Listing)'!E74)</f>
        <v/>
      </c>
      <c r="F75" s="345" t="str">
        <f>VLOOKUP(D75,'START - AWARD DETAILS'!$F$20:$I$40,3,0)</f>
        <v>&lt;select&gt;</v>
      </c>
      <c r="G75" s="345" t="str">
        <f>IF('1. Staff Posts&amp;Salary (Listing)'!F74="","",'1. Staff Posts&amp;Salary (Listing)'!F74)</f>
        <v/>
      </c>
      <c r="H75" s="345" t="str">
        <f>IF('1. Staff Posts&amp;Salary (Listing)'!G74="","",'1. Staff Posts&amp;Salary (Listing)'!G74)</f>
        <v/>
      </c>
      <c r="I75" s="345" t="str">
        <f>IF('1. Staff Posts&amp;Salary (Listing)'!H74="","",'1. Staff Posts&amp;Salary (Listing)'!H74)</f>
        <v/>
      </c>
      <c r="J75" s="346" t="str">
        <f>IF('1. Staff Posts&amp;Salary (Listing)'!M74="","",'1. Staff Posts&amp;Salary (Listing)'!M74)</f>
        <v/>
      </c>
      <c r="K75" s="347"/>
      <c r="L75" s="348"/>
      <c r="M75" s="349">
        <f t="shared" si="1"/>
        <v>0</v>
      </c>
      <c r="N75" s="350">
        <f>IFERROR('1. Staff Posts&amp;Salary (Listing)'!L74/12*'2. Staff Costs (Annual)'!K75*'2. Staff Costs (Annual)'!L75*J75,0)</f>
        <v>0</v>
      </c>
      <c r="O75" s="422"/>
      <c r="P75" s="347"/>
      <c r="Q75" s="348"/>
      <c r="R75" s="349">
        <f t="shared" si="2"/>
        <v>0</v>
      </c>
      <c r="S75" s="350">
        <f>IFERROR('1. Staff Posts&amp;Salary (Listing)'!L74*(1+SUM(O75))/12*'2. Staff Costs (Annual)'!P75*'2. Staff Costs (Annual)'!Q75*J75,0)</f>
        <v>0</v>
      </c>
      <c r="T75" s="422"/>
      <c r="U75" s="347"/>
      <c r="V75" s="348"/>
      <c r="W75" s="349">
        <f t="shared" si="3"/>
        <v>0</v>
      </c>
      <c r="X75" s="350">
        <f>IFERROR('1. Staff Posts&amp;Salary (Listing)'!L74*(1+SUM(O75))*(1+SUM(T75))/12*'2. Staff Costs (Annual)'!U75*'2. Staff Costs (Annual)'!V75*J75,0)</f>
        <v>0</v>
      </c>
      <c r="Y75" s="248"/>
      <c r="Z75" s="347"/>
      <c r="AA75" s="348"/>
      <c r="AB75" s="349">
        <f t="shared" si="4"/>
        <v>0</v>
      </c>
      <c r="AC75" s="350">
        <f>IFERROR('1. Staff Posts&amp;Salary (Listing)'!L74*(1+SUM(O75))*(1+SUM(T75))*(1+SUM(Y75))/12*'2. Staff Costs (Annual)'!Z75*'2. Staff Costs (Annual)'!AA75*J75,0)</f>
        <v>0</v>
      </c>
      <c r="AD75" s="248"/>
      <c r="AE75" s="347"/>
      <c r="AF75" s="348"/>
      <c r="AG75" s="349">
        <f t="shared" si="5"/>
        <v>0</v>
      </c>
      <c r="AH75" s="350">
        <f>IFERROR('1. Staff Posts&amp;Salary (Listing)'!L74*(1+SUM(O75))*(1+SUM(T75))*(1+SUM(Y75))*(1+SUM(AD75))/12*'2. Staff Costs (Annual)'!AE75*'2. Staff Costs (Annual)'!AF75*J75,0)</f>
        <v>0</v>
      </c>
      <c r="AI75" s="351">
        <f t="shared" si="6"/>
        <v>0</v>
      </c>
      <c r="AJ75" s="352">
        <f t="shared" si="7"/>
        <v>0</v>
      </c>
      <c r="AK75" s="4"/>
    </row>
    <row r="76" spans="2:37" x14ac:dyDescent="0.25">
      <c r="B76" s="4"/>
      <c r="C76" s="344" t="str">
        <f>IF('1. Staff Posts&amp;Salary (Listing)'!C75="","",'1. Staff Posts&amp;Salary (Listing)'!C75)</f>
        <v/>
      </c>
      <c r="D76" s="345" t="str">
        <f>IF('1. Staff Posts&amp;Salary (Listing)'!D75="","",'1. Staff Posts&amp;Salary (Listing)'!D75)</f>
        <v/>
      </c>
      <c r="E76" s="345" t="str">
        <f>IF('1. Staff Posts&amp;Salary (Listing)'!E75="","",'1. Staff Posts&amp;Salary (Listing)'!E75)</f>
        <v/>
      </c>
      <c r="F76" s="345" t="str">
        <f>VLOOKUP(D76,'START - AWARD DETAILS'!$F$20:$I$40,3,0)</f>
        <v>&lt;select&gt;</v>
      </c>
      <c r="G76" s="345" t="str">
        <f>IF('1. Staff Posts&amp;Salary (Listing)'!F75="","",'1. Staff Posts&amp;Salary (Listing)'!F75)</f>
        <v/>
      </c>
      <c r="H76" s="345" t="str">
        <f>IF('1. Staff Posts&amp;Salary (Listing)'!G75="","",'1. Staff Posts&amp;Salary (Listing)'!G75)</f>
        <v/>
      </c>
      <c r="I76" s="345" t="str">
        <f>IF('1. Staff Posts&amp;Salary (Listing)'!H75="","",'1. Staff Posts&amp;Salary (Listing)'!H75)</f>
        <v/>
      </c>
      <c r="J76" s="346" t="str">
        <f>IF('1. Staff Posts&amp;Salary (Listing)'!M75="","",'1. Staff Posts&amp;Salary (Listing)'!M75)</f>
        <v/>
      </c>
      <c r="K76" s="347"/>
      <c r="L76" s="348"/>
      <c r="M76" s="349">
        <f t="shared" si="1"/>
        <v>0</v>
      </c>
      <c r="N76" s="350">
        <f>IFERROR('1. Staff Posts&amp;Salary (Listing)'!L75/12*'2. Staff Costs (Annual)'!K76*'2. Staff Costs (Annual)'!L76*J76,0)</f>
        <v>0</v>
      </c>
      <c r="O76" s="422"/>
      <c r="P76" s="347"/>
      <c r="Q76" s="348"/>
      <c r="R76" s="349">
        <f t="shared" si="2"/>
        <v>0</v>
      </c>
      <c r="S76" s="350">
        <f>IFERROR('1. Staff Posts&amp;Salary (Listing)'!L75*(1+SUM(O76))/12*'2. Staff Costs (Annual)'!P76*'2. Staff Costs (Annual)'!Q76*J76,0)</f>
        <v>0</v>
      </c>
      <c r="T76" s="422"/>
      <c r="U76" s="347"/>
      <c r="V76" s="348"/>
      <c r="W76" s="349">
        <f t="shared" si="3"/>
        <v>0</v>
      </c>
      <c r="X76" s="350">
        <f>IFERROR('1. Staff Posts&amp;Salary (Listing)'!L75*(1+SUM(O76))*(1+SUM(T76))/12*'2. Staff Costs (Annual)'!U76*'2. Staff Costs (Annual)'!V76*J76,0)</f>
        <v>0</v>
      </c>
      <c r="Y76" s="248"/>
      <c r="Z76" s="347"/>
      <c r="AA76" s="348"/>
      <c r="AB76" s="349">
        <f t="shared" si="4"/>
        <v>0</v>
      </c>
      <c r="AC76" s="350">
        <f>IFERROR('1. Staff Posts&amp;Salary (Listing)'!L75*(1+SUM(O76))*(1+SUM(T76))*(1+SUM(Y76))/12*'2. Staff Costs (Annual)'!Z76*'2. Staff Costs (Annual)'!AA76*J76,0)</f>
        <v>0</v>
      </c>
      <c r="AD76" s="248"/>
      <c r="AE76" s="347"/>
      <c r="AF76" s="348"/>
      <c r="AG76" s="349">
        <f t="shared" si="5"/>
        <v>0</v>
      </c>
      <c r="AH76" s="350">
        <f>IFERROR('1. Staff Posts&amp;Salary (Listing)'!L75*(1+SUM(O76))*(1+SUM(T76))*(1+SUM(Y76))*(1+SUM(AD76))/12*'2. Staff Costs (Annual)'!AE76*'2. Staff Costs (Annual)'!AF76*J76,0)</f>
        <v>0</v>
      </c>
      <c r="AI76" s="351">
        <f t="shared" si="6"/>
        <v>0</v>
      </c>
      <c r="AJ76" s="352">
        <f t="shared" si="7"/>
        <v>0</v>
      </c>
      <c r="AK76" s="4"/>
    </row>
    <row r="77" spans="2:37" x14ac:dyDescent="0.25">
      <c r="B77" s="4"/>
      <c r="C77" s="344" t="str">
        <f>IF('1. Staff Posts&amp;Salary (Listing)'!C76="","",'1. Staff Posts&amp;Salary (Listing)'!C76)</f>
        <v/>
      </c>
      <c r="D77" s="345" t="str">
        <f>IF('1. Staff Posts&amp;Salary (Listing)'!D76="","",'1. Staff Posts&amp;Salary (Listing)'!D76)</f>
        <v/>
      </c>
      <c r="E77" s="345" t="str">
        <f>IF('1. Staff Posts&amp;Salary (Listing)'!E76="","",'1. Staff Posts&amp;Salary (Listing)'!E76)</f>
        <v/>
      </c>
      <c r="F77" s="345" t="str">
        <f>VLOOKUP(D77,'START - AWARD DETAILS'!$F$20:$I$40,3,0)</f>
        <v>&lt;select&gt;</v>
      </c>
      <c r="G77" s="345" t="str">
        <f>IF('1. Staff Posts&amp;Salary (Listing)'!F76="","",'1. Staff Posts&amp;Salary (Listing)'!F76)</f>
        <v/>
      </c>
      <c r="H77" s="345" t="str">
        <f>IF('1. Staff Posts&amp;Salary (Listing)'!G76="","",'1. Staff Posts&amp;Salary (Listing)'!G76)</f>
        <v/>
      </c>
      <c r="I77" s="345" t="str">
        <f>IF('1. Staff Posts&amp;Salary (Listing)'!H76="","",'1. Staff Posts&amp;Salary (Listing)'!H76)</f>
        <v/>
      </c>
      <c r="J77" s="346" t="str">
        <f>IF('1. Staff Posts&amp;Salary (Listing)'!M76="","",'1. Staff Posts&amp;Salary (Listing)'!M76)</f>
        <v/>
      </c>
      <c r="K77" s="347"/>
      <c r="L77" s="348"/>
      <c r="M77" s="349">
        <f t="shared" si="1"/>
        <v>0</v>
      </c>
      <c r="N77" s="350">
        <f>IFERROR('1. Staff Posts&amp;Salary (Listing)'!L76/12*'2. Staff Costs (Annual)'!K77*'2. Staff Costs (Annual)'!L77*J77,0)</f>
        <v>0</v>
      </c>
      <c r="O77" s="422"/>
      <c r="P77" s="347"/>
      <c r="Q77" s="348"/>
      <c r="R77" s="349">
        <f t="shared" si="2"/>
        <v>0</v>
      </c>
      <c r="S77" s="350">
        <f>IFERROR('1. Staff Posts&amp;Salary (Listing)'!L76*(1+SUM(O77))/12*'2. Staff Costs (Annual)'!P77*'2. Staff Costs (Annual)'!Q77*J77,0)</f>
        <v>0</v>
      </c>
      <c r="T77" s="422"/>
      <c r="U77" s="347"/>
      <c r="V77" s="348"/>
      <c r="W77" s="349">
        <f t="shared" si="3"/>
        <v>0</v>
      </c>
      <c r="X77" s="350">
        <f>IFERROR('1. Staff Posts&amp;Salary (Listing)'!L76*(1+SUM(O77))*(1+SUM(T77))/12*'2. Staff Costs (Annual)'!U77*'2. Staff Costs (Annual)'!V77*J77,0)</f>
        <v>0</v>
      </c>
      <c r="Y77" s="248"/>
      <c r="Z77" s="347"/>
      <c r="AA77" s="348"/>
      <c r="AB77" s="349">
        <f t="shared" si="4"/>
        <v>0</v>
      </c>
      <c r="AC77" s="350">
        <f>IFERROR('1. Staff Posts&amp;Salary (Listing)'!L76*(1+SUM(O77))*(1+SUM(T77))*(1+SUM(Y77))/12*'2. Staff Costs (Annual)'!Z77*'2. Staff Costs (Annual)'!AA77*J77,0)</f>
        <v>0</v>
      </c>
      <c r="AD77" s="248"/>
      <c r="AE77" s="347"/>
      <c r="AF77" s="348"/>
      <c r="AG77" s="349">
        <f t="shared" si="5"/>
        <v>0</v>
      </c>
      <c r="AH77" s="350">
        <f>IFERROR('1. Staff Posts&amp;Salary (Listing)'!L76*(1+SUM(O77))*(1+SUM(T77))*(1+SUM(Y77))*(1+SUM(AD77))/12*'2. Staff Costs (Annual)'!AE77*'2. Staff Costs (Annual)'!AF77*J77,0)</f>
        <v>0</v>
      </c>
      <c r="AI77" s="351">
        <f t="shared" si="6"/>
        <v>0</v>
      </c>
      <c r="AJ77" s="352">
        <f t="shared" si="7"/>
        <v>0</v>
      </c>
      <c r="AK77" s="4"/>
    </row>
    <row r="78" spans="2:37" x14ac:dyDescent="0.25">
      <c r="B78" s="4"/>
      <c r="C78" s="344" t="str">
        <f>IF('1. Staff Posts&amp;Salary (Listing)'!C77="","",'1. Staff Posts&amp;Salary (Listing)'!C77)</f>
        <v/>
      </c>
      <c r="D78" s="345" t="str">
        <f>IF('1. Staff Posts&amp;Salary (Listing)'!D77="","",'1. Staff Posts&amp;Salary (Listing)'!D77)</f>
        <v/>
      </c>
      <c r="E78" s="345" t="str">
        <f>IF('1. Staff Posts&amp;Salary (Listing)'!E77="","",'1. Staff Posts&amp;Salary (Listing)'!E77)</f>
        <v/>
      </c>
      <c r="F78" s="345" t="str">
        <f>VLOOKUP(D78,'START - AWARD DETAILS'!$F$20:$I$40,3,0)</f>
        <v>&lt;select&gt;</v>
      </c>
      <c r="G78" s="345" t="str">
        <f>IF('1. Staff Posts&amp;Salary (Listing)'!F77="","",'1. Staff Posts&amp;Salary (Listing)'!F77)</f>
        <v/>
      </c>
      <c r="H78" s="345" t="str">
        <f>IF('1. Staff Posts&amp;Salary (Listing)'!G77="","",'1. Staff Posts&amp;Salary (Listing)'!G77)</f>
        <v/>
      </c>
      <c r="I78" s="345" t="str">
        <f>IF('1. Staff Posts&amp;Salary (Listing)'!H77="","",'1. Staff Posts&amp;Salary (Listing)'!H77)</f>
        <v/>
      </c>
      <c r="J78" s="346" t="str">
        <f>IF('1. Staff Posts&amp;Salary (Listing)'!M77="","",'1. Staff Posts&amp;Salary (Listing)'!M77)</f>
        <v/>
      </c>
      <c r="K78" s="347"/>
      <c r="L78" s="348"/>
      <c r="M78" s="349">
        <f t="shared" si="1"/>
        <v>0</v>
      </c>
      <c r="N78" s="350">
        <f>IFERROR('1. Staff Posts&amp;Salary (Listing)'!L77/12*'2. Staff Costs (Annual)'!K78*'2. Staff Costs (Annual)'!L78*J78,0)</f>
        <v>0</v>
      </c>
      <c r="O78" s="422"/>
      <c r="P78" s="347"/>
      <c r="Q78" s="348"/>
      <c r="R78" s="349">
        <f t="shared" si="2"/>
        <v>0</v>
      </c>
      <c r="S78" s="350">
        <f>IFERROR('1. Staff Posts&amp;Salary (Listing)'!L77*(1+SUM(O78))/12*'2. Staff Costs (Annual)'!P78*'2. Staff Costs (Annual)'!Q78*J78,0)</f>
        <v>0</v>
      </c>
      <c r="T78" s="422"/>
      <c r="U78" s="347"/>
      <c r="V78" s="348"/>
      <c r="W78" s="349">
        <f t="shared" si="3"/>
        <v>0</v>
      </c>
      <c r="X78" s="350">
        <f>IFERROR('1. Staff Posts&amp;Salary (Listing)'!L77*(1+SUM(O78))*(1+SUM(T78))/12*'2. Staff Costs (Annual)'!U78*'2. Staff Costs (Annual)'!V78*J78,0)</f>
        <v>0</v>
      </c>
      <c r="Y78" s="248"/>
      <c r="Z78" s="347"/>
      <c r="AA78" s="348"/>
      <c r="AB78" s="349">
        <f t="shared" si="4"/>
        <v>0</v>
      </c>
      <c r="AC78" s="350">
        <f>IFERROR('1. Staff Posts&amp;Salary (Listing)'!L77*(1+SUM(O78))*(1+SUM(T78))*(1+SUM(Y78))/12*'2. Staff Costs (Annual)'!Z78*'2. Staff Costs (Annual)'!AA78*J78,0)</f>
        <v>0</v>
      </c>
      <c r="AD78" s="248"/>
      <c r="AE78" s="347"/>
      <c r="AF78" s="348"/>
      <c r="AG78" s="349">
        <f t="shared" si="5"/>
        <v>0</v>
      </c>
      <c r="AH78" s="350">
        <f>IFERROR('1. Staff Posts&amp;Salary (Listing)'!L77*(1+SUM(O78))*(1+SUM(T78))*(1+SUM(Y78))*(1+SUM(AD78))/12*'2. Staff Costs (Annual)'!AE78*'2. Staff Costs (Annual)'!AF78*J78,0)</f>
        <v>0</v>
      </c>
      <c r="AI78" s="351">
        <f t="shared" si="6"/>
        <v>0</v>
      </c>
      <c r="AJ78" s="352">
        <f t="shared" si="7"/>
        <v>0</v>
      </c>
      <c r="AK78" s="4"/>
    </row>
    <row r="79" spans="2:37" x14ac:dyDescent="0.25">
      <c r="B79" s="4"/>
      <c r="C79" s="344" t="str">
        <f>IF('1. Staff Posts&amp;Salary (Listing)'!C78="","",'1. Staff Posts&amp;Salary (Listing)'!C78)</f>
        <v/>
      </c>
      <c r="D79" s="345" t="str">
        <f>IF('1. Staff Posts&amp;Salary (Listing)'!D78="","",'1. Staff Posts&amp;Salary (Listing)'!D78)</f>
        <v/>
      </c>
      <c r="E79" s="345" t="str">
        <f>IF('1. Staff Posts&amp;Salary (Listing)'!E78="","",'1. Staff Posts&amp;Salary (Listing)'!E78)</f>
        <v/>
      </c>
      <c r="F79" s="345" t="str">
        <f>VLOOKUP(D79,'START - AWARD DETAILS'!$F$20:$I$40,3,0)</f>
        <v>&lt;select&gt;</v>
      </c>
      <c r="G79" s="345" t="str">
        <f>IF('1. Staff Posts&amp;Salary (Listing)'!F78="","",'1. Staff Posts&amp;Salary (Listing)'!F78)</f>
        <v/>
      </c>
      <c r="H79" s="345" t="str">
        <f>IF('1. Staff Posts&amp;Salary (Listing)'!G78="","",'1. Staff Posts&amp;Salary (Listing)'!G78)</f>
        <v/>
      </c>
      <c r="I79" s="345" t="str">
        <f>IF('1. Staff Posts&amp;Salary (Listing)'!H78="","",'1. Staff Posts&amp;Salary (Listing)'!H78)</f>
        <v/>
      </c>
      <c r="J79" s="346" t="str">
        <f>IF('1. Staff Posts&amp;Salary (Listing)'!M78="","",'1. Staff Posts&amp;Salary (Listing)'!M78)</f>
        <v/>
      </c>
      <c r="K79" s="347"/>
      <c r="L79" s="348"/>
      <c r="M79" s="349">
        <f t="shared" si="1"/>
        <v>0</v>
      </c>
      <c r="N79" s="350">
        <f>IFERROR('1. Staff Posts&amp;Salary (Listing)'!L78/12*'2. Staff Costs (Annual)'!K79*'2. Staff Costs (Annual)'!L79*J79,0)</f>
        <v>0</v>
      </c>
      <c r="O79" s="422"/>
      <c r="P79" s="347"/>
      <c r="Q79" s="348"/>
      <c r="R79" s="349">
        <f t="shared" si="2"/>
        <v>0</v>
      </c>
      <c r="S79" s="350">
        <f>IFERROR('1. Staff Posts&amp;Salary (Listing)'!L78*(1+SUM(O79))/12*'2. Staff Costs (Annual)'!P79*'2. Staff Costs (Annual)'!Q79*J79,0)</f>
        <v>0</v>
      </c>
      <c r="T79" s="422"/>
      <c r="U79" s="347"/>
      <c r="V79" s="348"/>
      <c r="W79" s="349">
        <f t="shared" si="3"/>
        <v>0</v>
      </c>
      <c r="X79" s="350">
        <f>IFERROR('1. Staff Posts&amp;Salary (Listing)'!L78*(1+SUM(O79))*(1+SUM(T79))/12*'2. Staff Costs (Annual)'!U79*'2. Staff Costs (Annual)'!V79*J79,0)</f>
        <v>0</v>
      </c>
      <c r="Y79" s="248"/>
      <c r="Z79" s="347"/>
      <c r="AA79" s="348"/>
      <c r="AB79" s="349">
        <f t="shared" si="4"/>
        <v>0</v>
      </c>
      <c r="AC79" s="350">
        <f>IFERROR('1. Staff Posts&amp;Salary (Listing)'!L78*(1+SUM(O79))*(1+SUM(T79))*(1+SUM(Y79))/12*'2. Staff Costs (Annual)'!Z79*'2. Staff Costs (Annual)'!AA79*J79,0)</f>
        <v>0</v>
      </c>
      <c r="AD79" s="248"/>
      <c r="AE79" s="347"/>
      <c r="AF79" s="348"/>
      <c r="AG79" s="349">
        <f t="shared" si="5"/>
        <v>0</v>
      </c>
      <c r="AH79" s="350">
        <f>IFERROR('1. Staff Posts&amp;Salary (Listing)'!L78*(1+SUM(O79))*(1+SUM(T79))*(1+SUM(Y79))*(1+SUM(AD79))/12*'2. Staff Costs (Annual)'!AE79*'2. Staff Costs (Annual)'!AF79*J79,0)</f>
        <v>0</v>
      </c>
      <c r="AI79" s="351">
        <f t="shared" si="6"/>
        <v>0</v>
      </c>
      <c r="AJ79" s="352">
        <f t="shared" si="7"/>
        <v>0</v>
      </c>
      <c r="AK79" s="4"/>
    </row>
    <row r="80" spans="2:37" x14ac:dyDescent="0.25">
      <c r="B80" s="4"/>
      <c r="C80" s="344" t="str">
        <f>IF('1. Staff Posts&amp;Salary (Listing)'!C79="","",'1. Staff Posts&amp;Salary (Listing)'!C79)</f>
        <v/>
      </c>
      <c r="D80" s="345" t="str">
        <f>IF('1. Staff Posts&amp;Salary (Listing)'!D79="","",'1. Staff Posts&amp;Salary (Listing)'!D79)</f>
        <v/>
      </c>
      <c r="E80" s="345" t="str">
        <f>IF('1. Staff Posts&amp;Salary (Listing)'!E79="","",'1. Staff Posts&amp;Salary (Listing)'!E79)</f>
        <v/>
      </c>
      <c r="F80" s="345" t="str">
        <f>VLOOKUP(D80,'START - AWARD DETAILS'!$F$20:$I$40,3,0)</f>
        <v>&lt;select&gt;</v>
      </c>
      <c r="G80" s="345" t="str">
        <f>IF('1. Staff Posts&amp;Salary (Listing)'!F79="","",'1. Staff Posts&amp;Salary (Listing)'!F79)</f>
        <v/>
      </c>
      <c r="H80" s="345" t="str">
        <f>IF('1. Staff Posts&amp;Salary (Listing)'!G79="","",'1. Staff Posts&amp;Salary (Listing)'!G79)</f>
        <v/>
      </c>
      <c r="I80" s="345" t="str">
        <f>IF('1. Staff Posts&amp;Salary (Listing)'!H79="","",'1. Staff Posts&amp;Salary (Listing)'!H79)</f>
        <v/>
      </c>
      <c r="J80" s="346" t="str">
        <f>IF('1. Staff Posts&amp;Salary (Listing)'!M79="","",'1. Staff Posts&amp;Salary (Listing)'!M79)</f>
        <v/>
      </c>
      <c r="K80" s="347"/>
      <c r="L80" s="348"/>
      <c r="M80" s="349">
        <f t="shared" si="1"/>
        <v>0</v>
      </c>
      <c r="N80" s="350">
        <f>IFERROR('1. Staff Posts&amp;Salary (Listing)'!L79/12*'2. Staff Costs (Annual)'!K80*'2. Staff Costs (Annual)'!L80*J80,0)</f>
        <v>0</v>
      </c>
      <c r="O80" s="422"/>
      <c r="P80" s="347"/>
      <c r="Q80" s="348"/>
      <c r="R80" s="349">
        <f t="shared" si="2"/>
        <v>0</v>
      </c>
      <c r="S80" s="350">
        <f>IFERROR('1. Staff Posts&amp;Salary (Listing)'!L79*(1+SUM(O80))/12*'2. Staff Costs (Annual)'!P80*'2. Staff Costs (Annual)'!Q80*J80,0)</f>
        <v>0</v>
      </c>
      <c r="T80" s="422"/>
      <c r="U80" s="347"/>
      <c r="V80" s="348"/>
      <c r="W80" s="349">
        <f t="shared" si="3"/>
        <v>0</v>
      </c>
      <c r="X80" s="350">
        <f>IFERROR('1. Staff Posts&amp;Salary (Listing)'!L79*(1+SUM(O80))*(1+SUM(T80))/12*'2. Staff Costs (Annual)'!U80*'2. Staff Costs (Annual)'!V80*J80,0)</f>
        <v>0</v>
      </c>
      <c r="Y80" s="248"/>
      <c r="Z80" s="347"/>
      <c r="AA80" s="348"/>
      <c r="AB80" s="349">
        <f t="shared" si="4"/>
        <v>0</v>
      </c>
      <c r="AC80" s="350">
        <f>IFERROR('1. Staff Posts&amp;Salary (Listing)'!L79*(1+SUM(O80))*(1+SUM(T80))*(1+SUM(Y80))/12*'2. Staff Costs (Annual)'!Z80*'2. Staff Costs (Annual)'!AA80*J80,0)</f>
        <v>0</v>
      </c>
      <c r="AD80" s="248"/>
      <c r="AE80" s="347"/>
      <c r="AF80" s="348"/>
      <c r="AG80" s="349">
        <f t="shared" si="5"/>
        <v>0</v>
      </c>
      <c r="AH80" s="350">
        <f>IFERROR('1. Staff Posts&amp;Salary (Listing)'!L79*(1+SUM(O80))*(1+SUM(T80))*(1+SUM(Y80))*(1+SUM(AD80))/12*'2. Staff Costs (Annual)'!AE80*'2. Staff Costs (Annual)'!AF80*J80,0)</f>
        <v>0</v>
      </c>
      <c r="AI80" s="351">
        <f t="shared" si="6"/>
        <v>0</v>
      </c>
      <c r="AJ80" s="352">
        <f t="shared" si="7"/>
        <v>0</v>
      </c>
      <c r="AK80" s="4"/>
    </row>
    <row r="81" spans="2:37" x14ac:dyDescent="0.25">
      <c r="B81" s="4"/>
      <c r="C81" s="344" t="str">
        <f>IF('1. Staff Posts&amp;Salary (Listing)'!C80="","",'1. Staff Posts&amp;Salary (Listing)'!C80)</f>
        <v/>
      </c>
      <c r="D81" s="345" t="str">
        <f>IF('1. Staff Posts&amp;Salary (Listing)'!D80="","",'1. Staff Posts&amp;Salary (Listing)'!D80)</f>
        <v/>
      </c>
      <c r="E81" s="345" t="str">
        <f>IF('1. Staff Posts&amp;Salary (Listing)'!E80="","",'1. Staff Posts&amp;Salary (Listing)'!E80)</f>
        <v/>
      </c>
      <c r="F81" s="345" t="str">
        <f>VLOOKUP(D81,'START - AWARD DETAILS'!$F$20:$I$40,3,0)</f>
        <v>&lt;select&gt;</v>
      </c>
      <c r="G81" s="345" t="str">
        <f>IF('1. Staff Posts&amp;Salary (Listing)'!F80="","",'1. Staff Posts&amp;Salary (Listing)'!F80)</f>
        <v/>
      </c>
      <c r="H81" s="345" t="str">
        <f>IF('1. Staff Posts&amp;Salary (Listing)'!G80="","",'1. Staff Posts&amp;Salary (Listing)'!G80)</f>
        <v/>
      </c>
      <c r="I81" s="345" t="str">
        <f>IF('1. Staff Posts&amp;Salary (Listing)'!H80="","",'1. Staff Posts&amp;Salary (Listing)'!H80)</f>
        <v/>
      </c>
      <c r="J81" s="346" t="str">
        <f>IF('1. Staff Posts&amp;Salary (Listing)'!M80="","",'1. Staff Posts&amp;Salary (Listing)'!M80)</f>
        <v/>
      </c>
      <c r="K81" s="347"/>
      <c r="L81" s="348"/>
      <c r="M81" s="349">
        <f t="shared" si="1"/>
        <v>0</v>
      </c>
      <c r="N81" s="350">
        <f>IFERROR('1. Staff Posts&amp;Salary (Listing)'!L80/12*'2. Staff Costs (Annual)'!K81*'2. Staff Costs (Annual)'!L81*J81,0)</f>
        <v>0</v>
      </c>
      <c r="O81" s="422"/>
      <c r="P81" s="347"/>
      <c r="Q81" s="348"/>
      <c r="R81" s="349">
        <f t="shared" si="2"/>
        <v>0</v>
      </c>
      <c r="S81" s="350">
        <f>IFERROR('1. Staff Posts&amp;Salary (Listing)'!L80*(1+SUM(O81))/12*'2. Staff Costs (Annual)'!P81*'2. Staff Costs (Annual)'!Q81*J81,0)</f>
        <v>0</v>
      </c>
      <c r="T81" s="422"/>
      <c r="U81" s="347"/>
      <c r="V81" s="348"/>
      <c r="W81" s="349">
        <f t="shared" si="3"/>
        <v>0</v>
      </c>
      <c r="X81" s="350">
        <f>IFERROR('1. Staff Posts&amp;Salary (Listing)'!L80*(1+SUM(O81))*(1+SUM(T81))/12*'2. Staff Costs (Annual)'!U81*'2. Staff Costs (Annual)'!V81*J81,0)</f>
        <v>0</v>
      </c>
      <c r="Y81" s="248"/>
      <c r="Z81" s="347"/>
      <c r="AA81" s="348"/>
      <c r="AB81" s="349">
        <f t="shared" si="4"/>
        <v>0</v>
      </c>
      <c r="AC81" s="350">
        <f>IFERROR('1. Staff Posts&amp;Salary (Listing)'!L80*(1+SUM(O81))*(1+SUM(T81))*(1+SUM(Y81))/12*'2. Staff Costs (Annual)'!Z81*'2. Staff Costs (Annual)'!AA81*J81,0)</f>
        <v>0</v>
      </c>
      <c r="AD81" s="248"/>
      <c r="AE81" s="347"/>
      <c r="AF81" s="348"/>
      <c r="AG81" s="349">
        <f t="shared" si="5"/>
        <v>0</v>
      </c>
      <c r="AH81" s="350">
        <f>IFERROR('1. Staff Posts&amp;Salary (Listing)'!L80*(1+SUM(O81))*(1+SUM(T81))*(1+SUM(Y81))*(1+SUM(AD81))/12*'2. Staff Costs (Annual)'!AE81*'2. Staff Costs (Annual)'!AF81*J81,0)</f>
        <v>0</v>
      </c>
      <c r="AI81" s="351">
        <f t="shared" si="6"/>
        <v>0</v>
      </c>
      <c r="AJ81" s="352">
        <f t="shared" si="7"/>
        <v>0</v>
      </c>
      <c r="AK81" s="4"/>
    </row>
    <row r="82" spans="2:37" x14ac:dyDescent="0.25">
      <c r="B82" s="4"/>
      <c r="C82" s="344" t="str">
        <f>IF('1. Staff Posts&amp;Salary (Listing)'!C81="","",'1. Staff Posts&amp;Salary (Listing)'!C81)</f>
        <v/>
      </c>
      <c r="D82" s="345" t="str">
        <f>IF('1. Staff Posts&amp;Salary (Listing)'!D81="","",'1. Staff Posts&amp;Salary (Listing)'!D81)</f>
        <v/>
      </c>
      <c r="E82" s="345" t="str">
        <f>IF('1. Staff Posts&amp;Salary (Listing)'!E81="","",'1. Staff Posts&amp;Salary (Listing)'!E81)</f>
        <v/>
      </c>
      <c r="F82" s="345" t="str">
        <f>VLOOKUP(D82,'START - AWARD DETAILS'!$F$20:$I$40,3,0)</f>
        <v>&lt;select&gt;</v>
      </c>
      <c r="G82" s="345" t="str">
        <f>IF('1. Staff Posts&amp;Salary (Listing)'!F81="","",'1. Staff Posts&amp;Salary (Listing)'!F81)</f>
        <v/>
      </c>
      <c r="H82" s="345" t="str">
        <f>IF('1. Staff Posts&amp;Salary (Listing)'!G81="","",'1. Staff Posts&amp;Salary (Listing)'!G81)</f>
        <v/>
      </c>
      <c r="I82" s="345" t="str">
        <f>IF('1. Staff Posts&amp;Salary (Listing)'!H81="","",'1. Staff Posts&amp;Salary (Listing)'!H81)</f>
        <v/>
      </c>
      <c r="J82" s="346" t="str">
        <f>IF('1. Staff Posts&amp;Salary (Listing)'!M81="","",'1. Staff Posts&amp;Salary (Listing)'!M81)</f>
        <v/>
      </c>
      <c r="K82" s="347"/>
      <c r="L82" s="348"/>
      <c r="M82" s="349">
        <f t="shared" si="1"/>
        <v>0</v>
      </c>
      <c r="N82" s="350">
        <f>IFERROR('1. Staff Posts&amp;Salary (Listing)'!L81/12*'2. Staff Costs (Annual)'!K82*'2. Staff Costs (Annual)'!L82*J82,0)</f>
        <v>0</v>
      </c>
      <c r="O82" s="422"/>
      <c r="P82" s="347"/>
      <c r="Q82" s="348"/>
      <c r="R82" s="349">
        <f t="shared" si="2"/>
        <v>0</v>
      </c>
      <c r="S82" s="350">
        <f>IFERROR('1. Staff Posts&amp;Salary (Listing)'!L81*(1+SUM(O82))/12*'2. Staff Costs (Annual)'!P82*'2. Staff Costs (Annual)'!Q82*J82,0)</f>
        <v>0</v>
      </c>
      <c r="T82" s="422"/>
      <c r="U82" s="347"/>
      <c r="V82" s="348"/>
      <c r="W82" s="349">
        <f t="shared" si="3"/>
        <v>0</v>
      </c>
      <c r="X82" s="350">
        <f>IFERROR('1. Staff Posts&amp;Salary (Listing)'!L81*(1+SUM(O82))*(1+SUM(T82))/12*'2. Staff Costs (Annual)'!U82*'2. Staff Costs (Annual)'!V82*J82,0)</f>
        <v>0</v>
      </c>
      <c r="Y82" s="248"/>
      <c r="Z82" s="347"/>
      <c r="AA82" s="348"/>
      <c r="AB82" s="349">
        <f t="shared" si="4"/>
        <v>0</v>
      </c>
      <c r="AC82" s="350">
        <f>IFERROR('1. Staff Posts&amp;Salary (Listing)'!L81*(1+SUM(O82))*(1+SUM(T82))*(1+SUM(Y82))/12*'2. Staff Costs (Annual)'!Z82*'2. Staff Costs (Annual)'!AA82*J82,0)</f>
        <v>0</v>
      </c>
      <c r="AD82" s="248"/>
      <c r="AE82" s="347"/>
      <c r="AF82" s="348"/>
      <c r="AG82" s="349">
        <f t="shared" si="5"/>
        <v>0</v>
      </c>
      <c r="AH82" s="350">
        <f>IFERROR('1. Staff Posts&amp;Salary (Listing)'!L81*(1+SUM(O82))*(1+SUM(T82))*(1+SUM(Y82))*(1+SUM(AD82))/12*'2. Staff Costs (Annual)'!AE82*'2. Staff Costs (Annual)'!AF82*J82,0)</f>
        <v>0</v>
      </c>
      <c r="AI82" s="351">
        <f t="shared" si="6"/>
        <v>0</v>
      </c>
      <c r="AJ82" s="352">
        <f t="shared" si="7"/>
        <v>0</v>
      </c>
      <c r="AK82" s="4"/>
    </row>
    <row r="83" spans="2:37" x14ac:dyDescent="0.25">
      <c r="B83" s="4"/>
      <c r="C83" s="344" t="str">
        <f>IF('1. Staff Posts&amp;Salary (Listing)'!C82="","",'1. Staff Posts&amp;Salary (Listing)'!C82)</f>
        <v/>
      </c>
      <c r="D83" s="345" t="str">
        <f>IF('1. Staff Posts&amp;Salary (Listing)'!D82="","",'1. Staff Posts&amp;Salary (Listing)'!D82)</f>
        <v/>
      </c>
      <c r="E83" s="345" t="str">
        <f>IF('1. Staff Posts&amp;Salary (Listing)'!E82="","",'1. Staff Posts&amp;Salary (Listing)'!E82)</f>
        <v/>
      </c>
      <c r="F83" s="345" t="str">
        <f>VLOOKUP(D83,'START - AWARD DETAILS'!$F$20:$I$40,3,0)</f>
        <v>&lt;select&gt;</v>
      </c>
      <c r="G83" s="345" t="str">
        <f>IF('1. Staff Posts&amp;Salary (Listing)'!F82="","",'1. Staff Posts&amp;Salary (Listing)'!F82)</f>
        <v/>
      </c>
      <c r="H83" s="345" t="str">
        <f>IF('1. Staff Posts&amp;Salary (Listing)'!G82="","",'1. Staff Posts&amp;Salary (Listing)'!G82)</f>
        <v/>
      </c>
      <c r="I83" s="345" t="str">
        <f>IF('1. Staff Posts&amp;Salary (Listing)'!H82="","",'1. Staff Posts&amp;Salary (Listing)'!H82)</f>
        <v/>
      </c>
      <c r="J83" s="346" t="str">
        <f>IF('1. Staff Posts&amp;Salary (Listing)'!M82="","",'1. Staff Posts&amp;Salary (Listing)'!M82)</f>
        <v/>
      </c>
      <c r="K83" s="347"/>
      <c r="L83" s="348"/>
      <c r="M83" s="349">
        <f t="shared" si="1"/>
        <v>0</v>
      </c>
      <c r="N83" s="350">
        <f>IFERROR('1. Staff Posts&amp;Salary (Listing)'!L82/12*'2. Staff Costs (Annual)'!K83*'2. Staff Costs (Annual)'!L83*J83,0)</f>
        <v>0</v>
      </c>
      <c r="O83" s="422"/>
      <c r="P83" s="347"/>
      <c r="Q83" s="348"/>
      <c r="R83" s="349">
        <f t="shared" si="2"/>
        <v>0</v>
      </c>
      <c r="S83" s="350">
        <f>IFERROR('1. Staff Posts&amp;Salary (Listing)'!L82*(1+SUM(O83))/12*'2. Staff Costs (Annual)'!P83*'2. Staff Costs (Annual)'!Q83*J83,0)</f>
        <v>0</v>
      </c>
      <c r="T83" s="422"/>
      <c r="U83" s="347"/>
      <c r="V83" s="348"/>
      <c r="W83" s="349">
        <f t="shared" si="3"/>
        <v>0</v>
      </c>
      <c r="X83" s="350">
        <f>IFERROR('1. Staff Posts&amp;Salary (Listing)'!L82*(1+SUM(O83))*(1+SUM(T83))/12*'2. Staff Costs (Annual)'!U83*'2. Staff Costs (Annual)'!V83*J83,0)</f>
        <v>0</v>
      </c>
      <c r="Y83" s="248"/>
      <c r="Z83" s="347"/>
      <c r="AA83" s="348"/>
      <c r="AB83" s="349">
        <f t="shared" si="4"/>
        <v>0</v>
      </c>
      <c r="AC83" s="350">
        <f>IFERROR('1. Staff Posts&amp;Salary (Listing)'!L82*(1+SUM(O83))*(1+SUM(T83))*(1+SUM(Y83))/12*'2. Staff Costs (Annual)'!Z83*'2. Staff Costs (Annual)'!AA83*J83,0)</f>
        <v>0</v>
      </c>
      <c r="AD83" s="248"/>
      <c r="AE83" s="347"/>
      <c r="AF83" s="348"/>
      <c r="AG83" s="349">
        <f t="shared" si="5"/>
        <v>0</v>
      </c>
      <c r="AH83" s="350">
        <f>IFERROR('1. Staff Posts&amp;Salary (Listing)'!L82*(1+SUM(O83))*(1+SUM(T83))*(1+SUM(Y83))*(1+SUM(AD83))/12*'2. Staff Costs (Annual)'!AE83*'2. Staff Costs (Annual)'!AF83*J83,0)</f>
        <v>0</v>
      </c>
      <c r="AI83" s="351">
        <f t="shared" si="6"/>
        <v>0</v>
      </c>
      <c r="AJ83" s="352">
        <f t="shared" si="7"/>
        <v>0</v>
      </c>
      <c r="AK83" s="4"/>
    </row>
    <row r="84" spans="2:37" x14ac:dyDescent="0.25">
      <c r="B84" s="4"/>
      <c r="C84" s="344" t="str">
        <f>IF('1. Staff Posts&amp;Salary (Listing)'!C83="","",'1. Staff Posts&amp;Salary (Listing)'!C83)</f>
        <v/>
      </c>
      <c r="D84" s="345" t="str">
        <f>IF('1. Staff Posts&amp;Salary (Listing)'!D83="","",'1. Staff Posts&amp;Salary (Listing)'!D83)</f>
        <v/>
      </c>
      <c r="E84" s="345" t="str">
        <f>IF('1. Staff Posts&amp;Salary (Listing)'!E83="","",'1. Staff Posts&amp;Salary (Listing)'!E83)</f>
        <v/>
      </c>
      <c r="F84" s="345" t="str">
        <f>VLOOKUP(D84,'START - AWARD DETAILS'!$F$20:$I$40,3,0)</f>
        <v>&lt;select&gt;</v>
      </c>
      <c r="G84" s="345" t="str">
        <f>IF('1. Staff Posts&amp;Salary (Listing)'!F83="","",'1. Staff Posts&amp;Salary (Listing)'!F83)</f>
        <v/>
      </c>
      <c r="H84" s="345" t="str">
        <f>IF('1. Staff Posts&amp;Salary (Listing)'!G83="","",'1. Staff Posts&amp;Salary (Listing)'!G83)</f>
        <v/>
      </c>
      <c r="I84" s="345" t="str">
        <f>IF('1. Staff Posts&amp;Salary (Listing)'!H83="","",'1. Staff Posts&amp;Salary (Listing)'!H83)</f>
        <v/>
      </c>
      <c r="J84" s="346" t="str">
        <f>IF('1. Staff Posts&amp;Salary (Listing)'!M83="","",'1. Staff Posts&amp;Salary (Listing)'!M83)</f>
        <v/>
      </c>
      <c r="K84" s="347"/>
      <c r="L84" s="348"/>
      <c r="M84" s="349">
        <f t="shared" si="1"/>
        <v>0</v>
      </c>
      <c r="N84" s="350">
        <f>IFERROR('1. Staff Posts&amp;Salary (Listing)'!L83/12*'2. Staff Costs (Annual)'!K84*'2. Staff Costs (Annual)'!L84*J84,0)</f>
        <v>0</v>
      </c>
      <c r="O84" s="422"/>
      <c r="P84" s="347"/>
      <c r="Q84" s="348"/>
      <c r="R84" s="349">
        <f t="shared" si="2"/>
        <v>0</v>
      </c>
      <c r="S84" s="350">
        <f>IFERROR('1. Staff Posts&amp;Salary (Listing)'!L83*(1+SUM(O84))/12*'2. Staff Costs (Annual)'!P84*'2. Staff Costs (Annual)'!Q84*J84,0)</f>
        <v>0</v>
      </c>
      <c r="T84" s="422"/>
      <c r="U84" s="347"/>
      <c r="V84" s="348"/>
      <c r="W84" s="349">
        <f t="shared" si="3"/>
        <v>0</v>
      </c>
      <c r="X84" s="350">
        <f>IFERROR('1. Staff Posts&amp;Salary (Listing)'!L83*(1+SUM(O84))*(1+SUM(T84))/12*'2. Staff Costs (Annual)'!U84*'2. Staff Costs (Annual)'!V84*J84,0)</f>
        <v>0</v>
      </c>
      <c r="Y84" s="248"/>
      <c r="Z84" s="347"/>
      <c r="AA84" s="348"/>
      <c r="AB84" s="349">
        <f t="shared" si="4"/>
        <v>0</v>
      </c>
      <c r="AC84" s="350">
        <f>IFERROR('1. Staff Posts&amp;Salary (Listing)'!L83*(1+SUM(O84))*(1+SUM(T84))*(1+SUM(Y84))/12*'2. Staff Costs (Annual)'!Z84*'2. Staff Costs (Annual)'!AA84*J84,0)</f>
        <v>0</v>
      </c>
      <c r="AD84" s="248"/>
      <c r="AE84" s="347"/>
      <c r="AF84" s="348"/>
      <c r="AG84" s="349">
        <f t="shared" si="5"/>
        <v>0</v>
      </c>
      <c r="AH84" s="350">
        <f>IFERROR('1. Staff Posts&amp;Salary (Listing)'!L83*(1+SUM(O84))*(1+SUM(T84))*(1+SUM(Y84))*(1+SUM(AD84))/12*'2. Staff Costs (Annual)'!AE84*'2. Staff Costs (Annual)'!AF84*J84,0)</f>
        <v>0</v>
      </c>
      <c r="AI84" s="351">
        <f t="shared" si="6"/>
        <v>0</v>
      </c>
      <c r="AJ84" s="352">
        <f t="shared" si="7"/>
        <v>0</v>
      </c>
      <c r="AK84" s="4"/>
    </row>
    <row r="85" spans="2:37" x14ac:dyDescent="0.25">
      <c r="B85" s="4"/>
      <c r="C85" s="344" t="str">
        <f>IF('1. Staff Posts&amp;Salary (Listing)'!C84="","",'1. Staff Posts&amp;Salary (Listing)'!C84)</f>
        <v/>
      </c>
      <c r="D85" s="345" t="str">
        <f>IF('1. Staff Posts&amp;Salary (Listing)'!D84="","",'1. Staff Posts&amp;Salary (Listing)'!D84)</f>
        <v/>
      </c>
      <c r="E85" s="345" t="str">
        <f>IF('1. Staff Posts&amp;Salary (Listing)'!E84="","",'1. Staff Posts&amp;Salary (Listing)'!E84)</f>
        <v/>
      </c>
      <c r="F85" s="345" t="str">
        <f>VLOOKUP(D85,'START - AWARD DETAILS'!$F$20:$I$40,3,0)</f>
        <v>&lt;select&gt;</v>
      </c>
      <c r="G85" s="345" t="str">
        <f>IF('1. Staff Posts&amp;Salary (Listing)'!F84="","",'1. Staff Posts&amp;Salary (Listing)'!F84)</f>
        <v/>
      </c>
      <c r="H85" s="345" t="str">
        <f>IF('1. Staff Posts&amp;Salary (Listing)'!G84="","",'1. Staff Posts&amp;Salary (Listing)'!G84)</f>
        <v/>
      </c>
      <c r="I85" s="345" t="str">
        <f>IF('1. Staff Posts&amp;Salary (Listing)'!H84="","",'1. Staff Posts&amp;Salary (Listing)'!H84)</f>
        <v/>
      </c>
      <c r="J85" s="346" t="str">
        <f>IF('1. Staff Posts&amp;Salary (Listing)'!M84="","",'1. Staff Posts&amp;Salary (Listing)'!M84)</f>
        <v/>
      </c>
      <c r="K85" s="347"/>
      <c r="L85" s="348"/>
      <c r="M85" s="349">
        <f t="shared" si="1"/>
        <v>0</v>
      </c>
      <c r="N85" s="350">
        <f>IFERROR('1. Staff Posts&amp;Salary (Listing)'!L84/12*'2. Staff Costs (Annual)'!K85*'2. Staff Costs (Annual)'!L85*J85,0)</f>
        <v>0</v>
      </c>
      <c r="O85" s="422"/>
      <c r="P85" s="347"/>
      <c r="Q85" s="348"/>
      <c r="R85" s="349">
        <f t="shared" si="2"/>
        <v>0</v>
      </c>
      <c r="S85" s="350">
        <f>IFERROR('1. Staff Posts&amp;Salary (Listing)'!L84*(1+SUM(O85))/12*'2. Staff Costs (Annual)'!P85*'2. Staff Costs (Annual)'!Q85*J85,0)</f>
        <v>0</v>
      </c>
      <c r="T85" s="422"/>
      <c r="U85" s="347"/>
      <c r="V85" s="348"/>
      <c r="W85" s="349">
        <f t="shared" si="3"/>
        <v>0</v>
      </c>
      <c r="X85" s="350">
        <f>IFERROR('1. Staff Posts&amp;Salary (Listing)'!L84*(1+SUM(O85))*(1+SUM(T85))/12*'2. Staff Costs (Annual)'!U85*'2. Staff Costs (Annual)'!V85*J85,0)</f>
        <v>0</v>
      </c>
      <c r="Y85" s="248"/>
      <c r="Z85" s="347"/>
      <c r="AA85" s="348"/>
      <c r="AB85" s="349">
        <f t="shared" si="4"/>
        <v>0</v>
      </c>
      <c r="AC85" s="350">
        <f>IFERROR('1. Staff Posts&amp;Salary (Listing)'!L84*(1+SUM(O85))*(1+SUM(T85))*(1+SUM(Y85))/12*'2. Staff Costs (Annual)'!Z85*'2. Staff Costs (Annual)'!AA85*J85,0)</f>
        <v>0</v>
      </c>
      <c r="AD85" s="248"/>
      <c r="AE85" s="347"/>
      <c r="AF85" s="348"/>
      <c r="AG85" s="349">
        <f t="shared" si="5"/>
        <v>0</v>
      </c>
      <c r="AH85" s="350">
        <f>IFERROR('1. Staff Posts&amp;Salary (Listing)'!L84*(1+SUM(O85))*(1+SUM(T85))*(1+SUM(Y85))*(1+SUM(AD85))/12*'2. Staff Costs (Annual)'!AE85*'2. Staff Costs (Annual)'!AF85*J85,0)</f>
        <v>0</v>
      </c>
      <c r="AI85" s="351">
        <f t="shared" si="6"/>
        <v>0</v>
      </c>
      <c r="AJ85" s="352">
        <f t="shared" si="7"/>
        <v>0</v>
      </c>
      <c r="AK85" s="4"/>
    </row>
    <row r="86" spans="2:37" x14ac:dyDescent="0.25">
      <c r="B86" s="4"/>
      <c r="C86" s="344" t="str">
        <f>IF('1. Staff Posts&amp;Salary (Listing)'!C85="","",'1. Staff Posts&amp;Salary (Listing)'!C85)</f>
        <v/>
      </c>
      <c r="D86" s="345" t="str">
        <f>IF('1. Staff Posts&amp;Salary (Listing)'!D85="","",'1. Staff Posts&amp;Salary (Listing)'!D85)</f>
        <v/>
      </c>
      <c r="E86" s="345" t="str">
        <f>IF('1. Staff Posts&amp;Salary (Listing)'!E85="","",'1. Staff Posts&amp;Salary (Listing)'!E85)</f>
        <v/>
      </c>
      <c r="F86" s="345" t="str">
        <f>VLOOKUP(D86,'START - AWARD DETAILS'!$F$20:$I$40,3,0)</f>
        <v>&lt;select&gt;</v>
      </c>
      <c r="G86" s="345" t="str">
        <f>IF('1. Staff Posts&amp;Salary (Listing)'!F85="","",'1. Staff Posts&amp;Salary (Listing)'!F85)</f>
        <v/>
      </c>
      <c r="H86" s="345" t="str">
        <f>IF('1. Staff Posts&amp;Salary (Listing)'!G85="","",'1. Staff Posts&amp;Salary (Listing)'!G85)</f>
        <v/>
      </c>
      <c r="I86" s="345" t="str">
        <f>IF('1. Staff Posts&amp;Salary (Listing)'!H85="","",'1. Staff Posts&amp;Salary (Listing)'!H85)</f>
        <v/>
      </c>
      <c r="J86" s="346" t="str">
        <f>IF('1. Staff Posts&amp;Salary (Listing)'!M85="","",'1. Staff Posts&amp;Salary (Listing)'!M85)</f>
        <v/>
      </c>
      <c r="K86" s="347"/>
      <c r="L86" s="348"/>
      <c r="M86" s="349">
        <f t="shared" si="1"/>
        <v>0</v>
      </c>
      <c r="N86" s="350">
        <f>IFERROR('1. Staff Posts&amp;Salary (Listing)'!L85/12*'2. Staff Costs (Annual)'!K86*'2. Staff Costs (Annual)'!L86*J86,0)</f>
        <v>0</v>
      </c>
      <c r="O86" s="422"/>
      <c r="P86" s="347"/>
      <c r="Q86" s="348"/>
      <c r="R86" s="349">
        <f t="shared" si="2"/>
        <v>0</v>
      </c>
      <c r="S86" s="350">
        <f>IFERROR('1. Staff Posts&amp;Salary (Listing)'!L85*(1+SUM(O86))/12*'2. Staff Costs (Annual)'!P86*'2. Staff Costs (Annual)'!Q86*J86,0)</f>
        <v>0</v>
      </c>
      <c r="T86" s="422"/>
      <c r="U86" s="347"/>
      <c r="V86" s="348"/>
      <c r="W86" s="349">
        <f t="shared" si="3"/>
        <v>0</v>
      </c>
      <c r="X86" s="350">
        <f>IFERROR('1. Staff Posts&amp;Salary (Listing)'!L85*(1+SUM(O86))*(1+SUM(T86))/12*'2. Staff Costs (Annual)'!U86*'2. Staff Costs (Annual)'!V86*J86,0)</f>
        <v>0</v>
      </c>
      <c r="Y86" s="248"/>
      <c r="Z86" s="347"/>
      <c r="AA86" s="348"/>
      <c r="AB86" s="349">
        <f t="shared" si="4"/>
        <v>0</v>
      </c>
      <c r="AC86" s="350">
        <f>IFERROR('1. Staff Posts&amp;Salary (Listing)'!L85*(1+SUM(O86))*(1+SUM(T86))*(1+SUM(Y86))/12*'2. Staff Costs (Annual)'!Z86*'2. Staff Costs (Annual)'!AA86*J86,0)</f>
        <v>0</v>
      </c>
      <c r="AD86" s="248"/>
      <c r="AE86" s="347"/>
      <c r="AF86" s="348"/>
      <c r="AG86" s="349">
        <f t="shared" si="5"/>
        <v>0</v>
      </c>
      <c r="AH86" s="350">
        <f>IFERROR('1. Staff Posts&amp;Salary (Listing)'!L85*(1+SUM(O86))*(1+SUM(T86))*(1+SUM(Y86))*(1+SUM(AD86))/12*'2. Staff Costs (Annual)'!AE86*'2. Staff Costs (Annual)'!AF86*J86,0)</f>
        <v>0</v>
      </c>
      <c r="AI86" s="351">
        <f t="shared" si="6"/>
        <v>0</v>
      </c>
      <c r="AJ86" s="352">
        <f t="shared" si="7"/>
        <v>0</v>
      </c>
      <c r="AK86" s="4"/>
    </row>
    <row r="87" spans="2:37" x14ac:dyDescent="0.25">
      <c r="B87" s="4"/>
      <c r="C87" s="344" t="str">
        <f>IF('1. Staff Posts&amp;Salary (Listing)'!C86="","",'1. Staff Posts&amp;Salary (Listing)'!C86)</f>
        <v/>
      </c>
      <c r="D87" s="345" t="str">
        <f>IF('1. Staff Posts&amp;Salary (Listing)'!D86="","",'1. Staff Posts&amp;Salary (Listing)'!D86)</f>
        <v/>
      </c>
      <c r="E87" s="345" t="str">
        <f>IF('1. Staff Posts&amp;Salary (Listing)'!E86="","",'1. Staff Posts&amp;Salary (Listing)'!E86)</f>
        <v/>
      </c>
      <c r="F87" s="345" t="str">
        <f>VLOOKUP(D87,'START - AWARD DETAILS'!$F$20:$I$40,3,0)</f>
        <v>&lt;select&gt;</v>
      </c>
      <c r="G87" s="345" t="str">
        <f>IF('1. Staff Posts&amp;Salary (Listing)'!F86="","",'1. Staff Posts&amp;Salary (Listing)'!F86)</f>
        <v/>
      </c>
      <c r="H87" s="345" t="str">
        <f>IF('1. Staff Posts&amp;Salary (Listing)'!G86="","",'1. Staff Posts&amp;Salary (Listing)'!G86)</f>
        <v/>
      </c>
      <c r="I87" s="345" t="str">
        <f>IF('1. Staff Posts&amp;Salary (Listing)'!H86="","",'1. Staff Posts&amp;Salary (Listing)'!H86)</f>
        <v/>
      </c>
      <c r="J87" s="346" t="str">
        <f>IF('1. Staff Posts&amp;Salary (Listing)'!M86="","",'1. Staff Posts&amp;Salary (Listing)'!M86)</f>
        <v/>
      </c>
      <c r="K87" s="347"/>
      <c r="L87" s="348"/>
      <c r="M87" s="349">
        <f t="shared" si="1"/>
        <v>0</v>
      </c>
      <c r="N87" s="350">
        <f>IFERROR('1. Staff Posts&amp;Salary (Listing)'!L86/12*'2. Staff Costs (Annual)'!K87*'2. Staff Costs (Annual)'!L87*J87,0)</f>
        <v>0</v>
      </c>
      <c r="O87" s="422"/>
      <c r="P87" s="347"/>
      <c r="Q87" s="348"/>
      <c r="R87" s="349">
        <f t="shared" si="2"/>
        <v>0</v>
      </c>
      <c r="S87" s="350">
        <f>IFERROR('1. Staff Posts&amp;Salary (Listing)'!L86*(1+SUM(O87))/12*'2. Staff Costs (Annual)'!P87*'2. Staff Costs (Annual)'!Q87*J87,0)</f>
        <v>0</v>
      </c>
      <c r="T87" s="422"/>
      <c r="U87" s="347"/>
      <c r="V87" s="348"/>
      <c r="W87" s="349">
        <f t="shared" si="3"/>
        <v>0</v>
      </c>
      <c r="X87" s="350">
        <f>IFERROR('1. Staff Posts&amp;Salary (Listing)'!L86*(1+SUM(O87))*(1+SUM(T87))/12*'2. Staff Costs (Annual)'!U87*'2. Staff Costs (Annual)'!V87*J87,0)</f>
        <v>0</v>
      </c>
      <c r="Y87" s="248"/>
      <c r="Z87" s="347"/>
      <c r="AA87" s="348"/>
      <c r="AB87" s="349">
        <f t="shared" si="4"/>
        <v>0</v>
      </c>
      <c r="AC87" s="350">
        <f>IFERROR('1. Staff Posts&amp;Salary (Listing)'!L86*(1+SUM(O87))*(1+SUM(T87))*(1+SUM(Y87))/12*'2. Staff Costs (Annual)'!Z87*'2. Staff Costs (Annual)'!AA87*J87,0)</f>
        <v>0</v>
      </c>
      <c r="AD87" s="248"/>
      <c r="AE87" s="347"/>
      <c r="AF87" s="348"/>
      <c r="AG87" s="349">
        <f t="shared" si="5"/>
        <v>0</v>
      </c>
      <c r="AH87" s="350">
        <f>IFERROR('1. Staff Posts&amp;Salary (Listing)'!L86*(1+SUM(O87))*(1+SUM(T87))*(1+SUM(Y87))*(1+SUM(AD87))/12*'2. Staff Costs (Annual)'!AE87*'2. Staff Costs (Annual)'!AF87*J87,0)</f>
        <v>0</v>
      </c>
      <c r="AI87" s="351">
        <f t="shared" si="6"/>
        <v>0</v>
      </c>
      <c r="AJ87" s="352">
        <f t="shared" si="7"/>
        <v>0</v>
      </c>
      <c r="AK87" s="4"/>
    </row>
    <row r="88" spans="2:37" x14ac:dyDescent="0.25">
      <c r="B88" s="4"/>
      <c r="C88" s="344" t="str">
        <f>IF('1. Staff Posts&amp;Salary (Listing)'!C87="","",'1. Staff Posts&amp;Salary (Listing)'!C87)</f>
        <v/>
      </c>
      <c r="D88" s="345" t="str">
        <f>IF('1. Staff Posts&amp;Salary (Listing)'!D87="","",'1. Staff Posts&amp;Salary (Listing)'!D87)</f>
        <v/>
      </c>
      <c r="E88" s="345" t="str">
        <f>IF('1. Staff Posts&amp;Salary (Listing)'!E87="","",'1. Staff Posts&amp;Salary (Listing)'!E87)</f>
        <v/>
      </c>
      <c r="F88" s="345" t="str">
        <f>VLOOKUP(D88,'START - AWARD DETAILS'!$F$20:$I$40,3,0)</f>
        <v>&lt;select&gt;</v>
      </c>
      <c r="G88" s="345" t="str">
        <f>IF('1. Staff Posts&amp;Salary (Listing)'!F87="","",'1. Staff Posts&amp;Salary (Listing)'!F87)</f>
        <v/>
      </c>
      <c r="H88" s="345" t="str">
        <f>IF('1. Staff Posts&amp;Salary (Listing)'!G87="","",'1. Staff Posts&amp;Salary (Listing)'!G87)</f>
        <v/>
      </c>
      <c r="I88" s="345" t="str">
        <f>IF('1. Staff Posts&amp;Salary (Listing)'!H87="","",'1. Staff Posts&amp;Salary (Listing)'!H87)</f>
        <v/>
      </c>
      <c r="J88" s="346" t="str">
        <f>IF('1. Staff Posts&amp;Salary (Listing)'!M87="","",'1. Staff Posts&amp;Salary (Listing)'!M87)</f>
        <v/>
      </c>
      <c r="K88" s="347"/>
      <c r="L88" s="348"/>
      <c r="M88" s="349">
        <f t="shared" si="1"/>
        <v>0</v>
      </c>
      <c r="N88" s="350">
        <f>IFERROR('1. Staff Posts&amp;Salary (Listing)'!L87/12*'2. Staff Costs (Annual)'!K88*'2. Staff Costs (Annual)'!L88*J88,0)</f>
        <v>0</v>
      </c>
      <c r="O88" s="422"/>
      <c r="P88" s="347"/>
      <c r="Q88" s="348"/>
      <c r="R88" s="349">
        <f t="shared" si="2"/>
        <v>0</v>
      </c>
      <c r="S88" s="350">
        <f>IFERROR('1. Staff Posts&amp;Salary (Listing)'!L87*(1+SUM(O88))/12*'2. Staff Costs (Annual)'!P88*'2. Staff Costs (Annual)'!Q88*J88,0)</f>
        <v>0</v>
      </c>
      <c r="T88" s="422"/>
      <c r="U88" s="347"/>
      <c r="V88" s="348"/>
      <c r="W88" s="349">
        <f t="shared" si="3"/>
        <v>0</v>
      </c>
      <c r="X88" s="350">
        <f>IFERROR('1. Staff Posts&amp;Salary (Listing)'!L87*(1+SUM(O88))*(1+SUM(T88))/12*'2. Staff Costs (Annual)'!U88*'2. Staff Costs (Annual)'!V88*J88,0)</f>
        <v>0</v>
      </c>
      <c r="Y88" s="248"/>
      <c r="Z88" s="347"/>
      <c r="AA88" s="348"/>
      <c r="AB88" s="349">
        <f t="shared" si="4"/>
        <v>0</v>
      </c>
      <c r="AC88" s="350">
        <f>IFERROR('1. Staff Posts&amp;Salary (Listing)'!L87*(1+SUM(O88))*(1+SUM(T88))*(1+SUM(Y88))/12*'2. Staff Costs (Annual)'!Z88*'2. Staff Costs (Annual)'!AA88*J88,0)</f>
        <v>0</v>
      </c>
      <c r="AD88" s="248"/>
      <c r="AE88" s="347"/>
      <c r="AF88" s="348"/>
      <c r="AG88" s="349">
        <f t="shared" si="5"/>
        <v>0</v>
      </c>
      <c r="AH88" s="350">
        <f>IFERROR('1. Staff Posts&amp;Salary (Listing)'!L87*(1+SUM(O88))*(1+SUM(T88))*(1+SUM(Y88))*(1+SUM(AD88))/12*'2. Staff Costs (Annual)'!AE88*'2. Staff Costs (Annual)'!AF88*J88,0)</f>
        <v>0</v>
      </c>
      <c r="AI88" s="351">
        <f t="shared" si="6"/>
        <v>0</v>
      </c>
      <c r="AJ88" s="352">
        <f t="shared" si="7"/>
        <v>0</v>
      </c>
      <c r="AK88" s="4"/>
    </row>
    <row r="89" spans="2:37" x14ac:dyDescent="0.25">
      <c r="B89" s="4"/>
      <c r="C89" s="344" t="str">
        <f>IF('1. Staff Posts&amp;Salary (Listing)'!C88="","",'1. Staff Posts&amp;Salary (Listing)'!C88)</f>
        <v/>
      </c>
      <c r="D89" s="345" t="str">
        <f>IF('1. Staff Posts&amp;Salary (Listing)'!D88="","",'1. Staff Posts&amp;Salary (Listing)'!D88)</f>
        <v/>
      </c>
      <c r="E89" s="345" t="str">
        <f>IF('1. Staff Posts&amp;Salary (Listing)'!E88="","",'1. Staff Posts&amp;Salary (Listing)'!E88)</f>
        <v/>
      </c>
      <c r="F89" s="345" t="str">
        <f>VLOOKUP(D89,'START - AWARD DETAILS'!$F$20:$I$40,3,0)</f>
        <v>&lt;select&gt;</v>
      </c>
      <c r="G89" s="345" t="str">
        <f>IF('1. Staff Posts&amp;Salary (Listing)'!F88="","",'1. Staff Posts&amp;Salary (Listing)'!F88)</f>
        <v/>
      </c>
      <c r="H89" s="345" t="str">
        <f>IF('1. Staff Posts&amp;Salary (Listing)'!G88="","",'1. Staff Posts&amp;Salary (Listing)'!G88)</f>
        <v/>
      </c>
      <c r="I89" s="345" t="str">
        <f>IF('1. Staff Posts&amp;Salary (Listing)'!H88="","",'1. Staff Posts&amp;Salary (Listing)'!H88)</f>
        <v/>
      </c>
      <c r="J89" s="346" t="str">
        <f>IF('1. Staff Posts&amp;Salary (Listing)'!M88="","",'1. Staff Posts&amp;Salary (Listing)'!M88)</f>
        <v/>
      </c>
      <c r="K89" s="347"/>
      <c r="L89" s="348"/>
      <c r="M89" s="349">
        <f t="shared" si="1"/>
        <v>0</v>
      </c>
      <c r="N89" s="350">
        <f>IFERROR('1. Staff Posts&amp;Salary (Listing)'!L88/12*'2. Staff Costs (Annual)'!K89*'2. Staff Costs (Annual)'!L89*J89,0)</f>
        <v>0</v>
      </c>
      <c r="O89" s="422"/>
      <c r="P89" s="347"/>
      <c r="Q89" s="348"/>
      <c r="R89" s="349">
        <f t="shared" si="2"/>
        <v>0</v>
      </c>
      <c r="S89" s="350">
        <f>IFERROR('1. Staff Posts&amp;Salary (Listing)'!L88*(1+SUM(O89))/12*'2. Staff Costs (Annual)'!P89*'2. Staff Costs (Annual)'!Q89*J89,0)</f>
        <v>0</v>
      </c>
      <c r="T89" s="422"/>
      <c r="U89" s="347"/>
      <c r="V89" s="348"/>
      <c r="W89" s="349">
        <f t="shared" si="3"/>
        <v>0</v>
      </c>
      <c r="X89" s="350">
        <f>IFERROR('1. Staff Posts&amp;Salary (Listing)'!L88*(1+SUM(O89))*(1+SUM(T89))/12*'2. Staff Costs (Annual)'!U89*'2. Staff Costs (Annual)'!V89*J89,0)</f>
        <v>0</v>
      </c>
      <c r="Y89" s="248"/>
      <c r="Z89" s="347"/>
      <c r="AA89" s="348"/>
      <c r="AB89" s="349">
        <f t="shared" si="4"/>
        <v>0</v>
      </c>
      <c r="AC89" s="350">
        <f>IFERROR('1. Staff Posts&amp;Salary (Listing)'!L88*(1+SUM(O89))*(1+SUM(T89))*(1+SUM(Y89))/12*'2. Staff Costs (Annual)'!Z89*'2. Staff Costs (Annual)'!AA89*J89,0)</f>
        <v>0</v>
      </c>
      <c r="AD89" s="248"/>
      <c r="AE89" s="347"/>
      <c r="AF89" s="348"/>
      <c r="AG89" s="349">
        <f t="shared" si="5"/>
        <v>0</v>
      </c>
      <c r="AH89" s="350">
        <f>IFERROR('1. Staff Posts&amp;Salary (Listing)'!L88*(1+SUM(O89))*(1+SUM(T89))*(1+SUM(Y89))*(1+SUM(AD89))/12*'2. Staff Costs (Annual)'!AE89*'2. Staff Costs (Annual)'!AF89*J89,0)</f>
        <v>0</v>
      </c>
      <c r="AI89" s="351">
        <f t="shared" si="6"/>
        <v>0</v>
      </c>
      <c r="AJ89" s="352">
        <f t="shared" si="7"/>
        <v>0</v>
      </c>
      <c r="AK89" s="4"/>
    </row>
    <row r="90" spans="2:37" x14ac:dyDescent="0.25">
      <c r="B90" s="4"/>
      <c r="C90" s="344" t="str">
        <f>IF('1. Staff Posts&amp;Salary (Listing)'!C89="","",'1. Staff Posts&amp;Salary (Listing)'!C89)</f>
        <v/>
      </c>
      <c r="D90" s="345" t="str">
        <f>IF('1. Staff Posts&amp;Salary (Listing)'!D89="","",'1. Staff Posts&amp;Salary (Listing)'!D89)</f>
        <v/>
      </c>
      <c r="E90" s="345" t="str">
        <f>IF('1. Staff Posts&amp;Salary (Listing)'!E89="","",'1. Staff Posts&amp;Salary (Listing)'!E89)</f>
        <v/>
      </c>
      <c r="F90" s="345" t="str">
        <f>VLOOKUP(D90,'START - AWARD DETAILS'!$F$20:$I$40,3,0)</f>
        <v>&lt;select&gt;</v>
      </c>
      <c r="G90" s="345" t="str">
        <f>IF('1. Staff Posts&amp;Salary (Listing)'!F89="","",'1. Staff Posts&amp;Salary (Listing)'!F89)</f>
        <v/>
      </c>
      <c r="H90" s="345" t="str">
        <f>IF('1. Staff Posts&amp;Salary (Listing)'!G89="","",'1. Staff Posts&amp;Salary (Listing)'!G89)</f>
        <v/>
      </c>
      <c r="I90" s="345" t="str">
        <f>IF('1. Staff Posts&amp;Salary (Listing)'!H89="","",'1. Staff Posts&amp;Salary (Listing)'!H89)</f>
        <v/>
      </c>
      <c r="J90" s="346" t="str">
        <f>IF('1. Staff Posts&amp;Salary (Listing)'!M89="","",'1. Staff Posts&amp;Salary (Listing)'!M89)</f>
        <v/>
      </c>
      <c r="K90" s="347"/>
      <c r="L90" s="348"/>
      <c r="M90" s="349">
        <f t="shared" si="1"/>
        <v>0</v>
      </c>
      <c r="N90" s="350">
        <f>IFERROR('1. Staff Posts&amp;Salary (Listing)'!L89/12*'2. Staff Costs (Annual)'!K90*'2. Staff Costs (Annual)'!L90*J90,0)</f>
        <v>0</v>
      </c>
      <c r="O90" s="422"/>
      <c r="P90" s="347"/>
      <c r="Q90" s="348"/>
      <c r="R90" s="349">
        <f t="shared" si="2"/>
        <v>0</v>
      </c>
      <c r="S90" s="350">
        <f>IFERROR('1. Staff Posts&amp;Salary (Listing)'!L89*(1+SUM(O90))/12*'2. Staff Costs (Annual)'!P90*'2. Staff Costs (Annual)'!Q90*J90,0)</f>
        <v>0</v>
      </c>
      <c r="T90" s="422"/>
      <c r="U90" s="347"/>
      <c r="V90" s="348"/>
      <c r="W90" s="349">
        <f t="shared" si="3"/>
        <v>0</v>
      </c>
      <c r="X90" s="350">
        <f>IFERROR('1. Staff Posts&amp;Salary (Listing)'!L89*(1+SUM(O90))*(1+SUM(T90))/12*'2. Staff Costs (Annual)'!U90*'2. Staff Costs (Annual)'!V90*J90,0)</f>
        <v>0</v>
      </c>
      <c r="Y90" s="248"/>
      <c r="Z90" s="347"/>
      <c r="AA90" s="348"/>
      <c r="AB90" s="349">
        <f t="shared" si="4"/>
        <v>0</v>
      </c>
      <c r="AC90" s="350">
        <f>IFERROR('1. Staff Posts&amp;Salary (Listing)'!L89*(1+SUM(O90))*(1+SUM(T90))*(1+SUM(Y90))/12*'2. Staff Costs (Annual)'!Z90*'2. Staff Costs (Annual)'!AA90*J90,0)</f>
        <v>0</v>
      </c>
      <c r="AD90" s="248"/>
      <c r="AE90" s="347"/>
      <c r="AF90" s="348"/>
      <c r="AG90" s="349">
        <f t="shared" si="5"/>
        <v>0</v>
      </c>
      <c r="AH90" s="350">
        <f>IFERROR('1. Staff Posts&amp;Salary (Listing)'!L89*(1+SUM(O90))*(1+SUM(T90))*(1+SUM(Y90))*(1+SUM(AD90))/12*'2. Staff Costs (Annual)'!AE90*'2. Staff Costs (Annual)'!AF90*J90,0)</f>
        <v>0</v>
      </c>
      <c r="AI90" s="351">
        <f t="shared" si="6"/>
        <v>0</v>
      </c>
      <c r="AJ90" s="352">
        <f t="shared" si="7"/>
        <v>0</v>
      </c>
      <c r="AK90" s="4"/>
    </row>
    <row r="91" spans="2:37" x14ac:dyDescent="0.25">
      <c r="B91" s="4"/>
      <c r="C91" s="344" t="str">
        <f>IF('1. Staff Posts&amp;Salary (Listing)'!C90="","",'1. Staff Posts&amp;Salary (Listing)'!C90)</f>
        <v/>
      </c>
      <c r="D91" s="345" t="str">
        <f>IF('1. Staff Posts&amp;Salary (Listing)'!D90="","",'1. Staff Posts&amp;Salary (Listing)'!D90)</f>
        <v/>
      </c>
      <c r="E91" s="345" t="str">
        <f>IF('1. Staff Posts&amp;Salary (Listing)'!E90="","",'1. Staff Posts&amp;Salary (Listing)'!E90)</f>
        <v/>
      </c>
      <c r="F91" s="345" t="str">
        <f>VLOOKUP(D91,'START - AWARD DETAILS'!$F$20:$I$40,3,0)</f>
        <v>&lt;select&gt;</v>
      </c>
      <c r="G91" s="345" t="str">
        <f>IF('1. Staff Posts&amp;Salary (Listing)'!F90="","",'1. Staff Posts&amp;Salary (Listing)'!F90)</f>
        <v/>
      </c>
      <c r="H91" s="345" t="str">
        <f>IF('1. Staff Posts&amp;Salary (Listing)'!G90="","",'1. Staff Posts&amp;Salary (Listing)'!G90)</f>
        <v/>
      </c>
      <c r="I91" s="345" t="str">
        <f>IF('1. Staff Posts&amp;Salary (Listing)'!H90="","",'1. Staff Posts&amp;Salary (Listing)'!H90)</f>
        <v/>
      </c>
      <c r="J91" s="346" t="str">
        <f>IF('1. Staff Posts&amp;Salary (Listing)'!M90="","",'1. Staff Posts&amp;Salary (Listing)'!M90)</f>
        <v/>
      </c>
      <c r="K91" s="347"/>
      <c r="L91" s="348"/>
      <c r="M91" s="349">
        <f t="shared" si="1"/>
        <v>0</v>
      </c>
      <c r="N91" s="350">
        <f>IFERROR('1. Staff Posts&amp;Salary (Listing)'!L90/12*'2. Staff Costs (Annual)'!K91*'2. Staff Costs (Annual)'!L91*J91,0)</f>
        <v>0</v>
      </c>
      <c r="O91" s="422"/>
      <c r="P91" s="347"/>
      <c r="Q91" s="348"/>
      <c r="R91" s="349">
        <f t="shared" si="2"/>
        <v>0</v>
      </c>
      <c r="S91" s="350">
        <f>IFERROR('1. Staff Posts&amp;Salary (Listing)'!L90*(1+SUM(O91))/12*'2. Staff Costs (Annual)'!P91*'2. Staff Costs (Annual)'!Q91*J91,0)</f>
        <v>0</v>
      </c>
      <c r="T91" s="422"/>
      <c r="U91" s="347"/>
      <c r="V91" s="348"/>
      <c r="W91" s="349">
        <f t="shared" si="3"/>
        <v>0</v>
      </c>
      <c r="X91" s="350">
        <f>IFERROR('1. Staff Posts&amp;Salary (Listing)'!L90*(1+SUM(O91))*(1+SUM(T91))/12*'2. Staff Costs (Annual)'!U91*'2. Staff Costs (Annual)'!V91*J91,0)</f>
        <v>0</v>
      </c>
      <c r="Y91" s="248"/>
      <c r="Z91" s="347"/>
      <c r="AA91" s="348"/>
      <c r="AB91" s="349">
        <f t="shared" si="4"/>
        <v>0</v>
      </c>
      <c r="AC91" s="350">
        <f>IFERROR('1. Staff Posts&amp;Salary (Listing)'!L90*(1+SUM(O91))*(1+SUM(T91))*(1+SUM(Y91))/12*'2. Staff Costs (Annual)'!Z91*'2. Staff Costs (Annual)'!AA91*J91,0)</f>
        <v>0</v>
      </c>
      <c r="AD91" s="248"/>
      <c r="AE91" s="347"/>
      <c r="AF91" s="348"/>
      <c r="AG91" s="349">
        <f t="shared" si="5"/>
        <v>0</v>
      </c>
      <c r="AH91" s="350">
        <f>IFERROR('1. Staff Posts&amp;Salary (Listing)'!L90*(1+SUM(O91))*(1+SUM(T91))*(1+SUM(Y91))*(1+SUM(AD91))/12*'2. Staff Costs (Annual)'!AE91*'2. Staff Costs (Annual)'!AF91*J91,0)</f>
        <v>0</v>
      </c>
      <c r="AI91" s="351">
        <f t="shared" si="6"/>
        <v>0</v>
      </c>
      <c r="AJ91" s="352">
        <f t="shared" si="7"/>
        <v>0</v>
      </c>
      <c r="AK91" s="4"/>
    </row>
    <row r="92" spans="2:37" x14ac:dyDescent="0.25">
      <c r="B92" s="4"/>
      <c r="C92" s="344" t="str">
        <f>IF('1. Staff Posts&amp;Salary (Listing)'!C91="","",'1. Staff Posts&amp;Salary (Listing)'!C91)</f>
        <v/>
      </c>
      <c r="D92" s="345" t="str">
        <f>IF('1. Staff Posts&amp;Salary (Listing)'!D91="","",'1. Staff Posts&amp;Salary (Listing)'!D91)</f>
        <v/>
      </c>
      <c r="E92" s="345" t="str">
        <f>IF('1. Staff Posts&amp;Salary (Listing)'!E91="","",'1. Staff Posts&amp;Salary (Listing)'!E91)</f>
        <v/>
      </c>
      <c r="F92" s="345" t="str">
        <f>VLOOKUP(D92,'START - AWARD DETAILS'!$F$20:$I$40,3,0)</f>
        <v>&lt;select&gt;</v>
      </c>
      <c r="G92" s="345" t="str">
        <f>IF('1. Staff Posts&amp;Salary (Listing)'!F91="","",'1. Staff Posts&amp;Salary (Listing)'!F91)</f>
        <v/>
      </c>
      <c r="H92" s="345" t="str">
        <f>IF('1. Staff Posts&amp;Salary (Listing)'!G91="","",'1. Staff Posts&amp;Salary (Listing)'!G91)</f>
        <v/>
      </c>
      <c r="I92" s="345" t="str">
        <f>IF('1. Staff Posts&amp;Salary (Listing)'!H91="","",'1. Staff Posts&amp;Salary (Listing)'!H91)</f>
        <v/>
      </c>
      <c r="J92" s="346" t="str">
        <f>IF('1. Staff Posts&amp;Salary (Listing)'!M91="","",'1. Staff Posts&amp;Salary (Listing)'!M91)</f>
        <v/>
      </c>
      <c r="K92" s="347"/>
      <c r="L92" s="348"/>
      <c r="M92" s="349">
        <f t="shared" si="1"/>
        <v>0</v>
      </c>
      <c r="N92" s="350">
        <f>IFERROR('1. Staff Posts&amp;Salary (Listing)'!L91/12*'2. Staff Costs (Annual)'!K92*'2. Staff Costs (Annual)'!L92*J92,0)</f>
        <v>0</v>
      </c>
      <c r="O92" s="422"/>
      <c r="P92" s="347"/>
      <c r="Q92" s="348"/>
      <c r="R92" s="349">
        <f t="shared" si="2"/>
        <v>0</v>
      </c>
      <c r="S92" s="350">
        <f>IFERROR('1. Staff Posts&amp;Salary (Listing)'!L91*(1+SUM(O92))/12*'2. Staff Costs (Annual)'!P92*'2. Staff Costs (Annual)'!Q92*J92,0)</f>
        <v>0</v>
      </c>
      <c r="T92" s="422"/>
      <c r="U92" s="347"/>
      <c r="V92" s="348"/>
      <c r="W92" s="349">
        <f t="shared" si="3"/>
        <v>0</v>
      </c>
      <c r="X92" s="350">
        <f>IFERROR('1. Staff Posts&amp;Salary (Listing)'!L91*(1+SUM(O92))*(1+SUM(T92))/12*'2. Staff Costs (Annual)'!U92*'2. Staff Costs (Annual)'!V92*J92,0)</f>
        <v>0</v>
      </c>
      <c r="Y92" s="248"/>
      <c r="Z92" s="347"/>
      <c r="AA92" s="348"/>
      <c r="AB92" s="349">
        <f t="shared" si="4"/>
        <v>0</v>
      </c>
      <c r="AC92" s="350">
        <f>IFERROR('1. Staff Posts&amp;Salary (Listing)'!L91*(1+SUM(O92))*(1+SUM(T92))*(1+SUM(Y92))/12*'2. Staff Costs (Annual)'!Z92*'2. Staff Costs (Annual)'!AA92*J92,0)</f>
        <v>0</v>
      </c>
      <c r="AD92" s="248"/>
      <c r="AE92" s="347"/>
      <c r="AF92" s="348"/>
      <c r="AG92" s="349">
        <f t="shared" si="5"/>
        <v>0</v>
      </c>
      <c r="AH92" s="350">
        <f>IFERROR('1. Staff Posts&amp;Salary (Listing)'!L91*(1+SUM(O92))*(1+SUM(T92))*(1+SUM(Y92))*(1+SUM(AD92))/12*'2. Staff Costs (Annual)'!AE92*'2. Staff Costs (Annual)'!AF92*J92,0)</f>
        <v>0</v>
      </c>
      <c r="AI92" s="351">
        <f t="shared" si="6"/>
        <v>0</v>
      </c>
      <c r="AJ92" s="352">
        <f t="shared" si="7"/>
        <v>0</v>
      </c>
      <c r="AK92" s="4"/>
    </row>
    <row r="93" spans="2:37" x14ac:dyDescent="0.25">
      <c r="B93" s="4"/>
      <c r="C93" s="344" t="str">
        <f>IF('1. Staff Posts&amp;Salary (Listing)'!C92="","",'1. Staff Posts&amp;Salary (Listing)'!C92)</f>
        <v/>
      </c>
      <c r="D93" s="345" t="str">
        <f>IF('1. Staff Posts&amp;Salary (Listing)'!D92="","",'1. Staff Posts&amp;Salary (Listing)'!D92)</f>
        <v/>
      </c>
      <c r="E93" s="345" t="str">
        <f>IF('1. Staff Posts&amp;Salary (Listing)'!E92="","",'1. Staff Posts&amp;Salary (Listing)'!E92)</f>
        <v/>
      </c>
      <c r="F93" s="345" t="str">
        <f>VLOOKUP(D93,'START - AWARD DETAILS'!$F$20:$I$40,3,0)</f>
        <v>&lt;select&gt;</v>
      </c>
      <c r="G93" s="345" t="str">
        <f>IF('1. Staff Posts&amp;Salary (Listing)'!F92="","",'1. Staff Posts&amp;Salary (Listing)'!F92)</f>
        <v/>
      </c>
      <c r="H93" s="345" t="str">
        <f>IF('1. Staff Posts&amp;Salary (Listing)'!G92="","",'1. Staff Posts&amp;Salary (Listing)'!G92)</f>
        <v/>
      </c>
      <c r="I93" s="345" t="str">
        <f>IF('1. Staff Posts&amp;Salary (Listing)'!H92="","",'1. Staff Posts&amp;Salary (Listing)'!H92)</f>
        <v/>
      </c>
      <c r="J93" s="346" t="str">
        <f>IF('1. Staff Posts&amp;Salary (Listing)'!M92="","",'1. Staff Posts&amp;Salary (Listing)'!M92)</f>
        <v/>
      </c>
      <c r="K93" s="347"/>
      <c r="L93" s="348"/>
      <c r="M93" s="349">
        <f t="shared" si="1"/>
        <v>0</v>
      </c>
      <c r="N93" s="350">
        <f>IFERROR('1. Staff Posts&amp;Salary (Listing)'!L92/12*'2. Staff Costs (Annual)'!K93*'2. Staff Costs (Annual)'!L93*J93,0)</f>
        <v>0</v>
      </c>
      <c r="O93" s="422"/>
      <c r="P93" s="347"/>
      <c r="Q93" s="348"/>
      <c r="R93" s="349">
        <f t="shared" si="2"/>
        <v>0</v>
      </c>
      <c r="S93" s="350">
        <f>IFERROR('1. Staff Posts&amp;Salary (Listing)'!L92*(1+SUM(O93))/12*'2. Staff Costs (Annual)'!P93*'2. Staff Costs (Annual)'!Q93*J93,0)</f>
        <v>0</v>
      </c>
      <c r="T93" s="422"/>
      <c r="U93" s="347"/>
      <c r="V93" s="348"/>
      <c r="W93" s="349">
        <f t="shared" si="3"/>
        <v>0</v>
      </c>
      <c r="X93" s="350">
        <f>IFERROR('1. Staff Posts&amp;Salary (Listing)'!L92*(1+SUM(O93))*(1+SUM(T93))/12*'2. Staff Costs (Annual)'!U93*'2. Staff Costs (Annual)'!V93*J93,0)</f>
        <v>0</v>
      </c>
      <c r="Y93" s="248"/>
      <c r="Z93" s="347"/>
      <c r="AA93" s="348"/>
      <c r="AB93" s="349">
        <f t="shared" si="4"/>
        <v>0</v>
      </c>
      <c r="AC93" s="350">
        <f>IFERROR('1. Staff Posts&amp;Salary (Listing)'!L92*(1+SUM(O93))*(1+SUM(T93))*(1+SUM(Y93))/12*'2. Staff Costs (Annual)'!Z93*'2. Staff Costs (Annual)'!AA93*J93,0)</f>
        <v>0</v>
      </c>
      <c r="AD93" s="248"/>
      <c r="AE93" s="347"/>
      <c r="AF93" s="348"/>
      <c r="AG93" s="349">
        <f t="shared" si="5"/>
        <v>0</v>
      </c>
      <c r="AH93" s="350">
        <f>IFERROR('1. Staff Posts&amp;Salary (Listing)'!L92*(1+SUM(O93))*(1+SUM(T93))*(1+SUM(Y93))*(1+SUM(AD93))/12*'2. Staff Costs (Annual)'!AE93*'2. Staff Costs (Annual)'!AF93*J93,0)</f>
        <v>0</v>
      </c>
      <c r="AI93" s="351">
        <f t="shared" si="6"/>
        <v>0</v>
      </c>
      <c r="AJ93" s="352">
        <f t="shared" si="7"/>
        <v>0</v>
      </c>
      <c r="AK93" s="4"/>
    </row>
    <row r="94" spans="2:37" x14ac:dyDescent="0.25">
      <c r="B94" s="4"/>
      <c r="C94" s="344" t="str">
        <f>IF('1. Staff Posts&amp;Salary (Listing)'!C93="","",'1. Staff Posts&amp;Salary (Listing)'!C93)</f>
        <v/>
      </c>
      <c r="D94" s="345" t="str">
        <f>IF('1. Staff Posts&amp;Salary (Listing)'!D93="","",'1. Staff Posts&amp;Salary (Listing)'!D93)</f>
        <v/>
      </c>
      <c r="E94" s="345" t="str">
        <f>IF('1. Staff Posts&amp;Salary (Listing)'!E93="","",'1. Staff Posts&amp;Salary (Listing)'!E93)</f>
        <v/>
      </c>
      <c r="F94" s="345" t="str">
        <f>VLOOKUP(D94,'START - AWARD DETAILS'!$F$20:$I$40,3,0)</f>
        <v>&lt;select&gt;</v>
      </c>
      <c r="G94" s="345" t="str">
        <f>IF('1. Staff Posts&amp;Salary (Listing)'!F93="","",'1. Staff Posts&amp;Salary (Listing)'!F93)</f>
        <v/>
      </c>
      <c r="H94" s="345" t="str">
        <f>IF('1. Staff Posts&amp;Salary (Listing)'!G93="","",'1. Staff Posts&amp;Salary (Listing)'!G93)</f>
        <v/>
      </c>
      <c r="I94" s="345" t="str">
        <f>IF('1. Staff Posts&amp;Salary (Listing)'!H93="","",'1. Staff Posts&amp;Salary (Listing)'!H93)</f>
        <v/>
      </c>
      <c r="J94" s="346" t="str">
        <f>IF('1. Staff Posts&amp;Salary (Listing)'!M93="","",'1. Staff Posts&amp;Salary (Listing)'!M93)</f>
        <v/>
      </c>
      <c r="K94" s="347"/>
      <c r="L94" s="348"/>
      <c r="M94" s="349">
        <f t="shared" si="1"/>
        <v>0</v>
      </c>
      <c r="N94" s="350">
        <f>IFERROR('1. Staff Posts&amp;Salary (Listing)'!L93/12*'2. Staff Costs (Annual)'!K94*'2. Staff Costs (Annual)'!L94*J94,0)</f>
        <v>0</v>
      </c>
      <c r="O94" s="422"/>
      <c r="P94" s="347"/>
      <c r="Q94" s="348"/>
      <c r="R94" s="349">
        <f t="shared" si="2"/>
        <v>0</v>
      </c>
      <c r="S94" s="350">
        <f>IFERROR('1. Staff Posts&amp;Salary (Listing)'!L93*(1+SUM(O94))/12*'2. Staff Costs (Annual)'!P94*'2. Staff Costs (Annual)'!Q94*J94,0)</f>
        <v>0</v>
      </c>
      <c r="T94" s="422"/>
      <c r="U94" s="347"/>
      <c r="V94" s="348"/>
      <c r="W94" s="349">
        <f t="shared" si="3"/>
        <v>0</v>
      </c>
      <c r="X94" s="350">
        <f>IFERROR('1. Staff Posts&amp;Salary (Listing)'!L93*(1+SUM(O94))*(1+SUM(T94))/12*'2. Staff Costs (Annual)'!U94*'2. Staff Costs (Annual)'!V94*J94,0)</f>
        <v>0</v>
      </c>
      <c r="Y94" s="248"/>
      <c r="Z94" s="347"/>
      <c r="AA94" s="348"/>
      <c r="AB94" s="349">
        <f t="shared" si="4"/>
        <v>0</v>
      </c>
      <c r="AC94" s="350">
        <f>IFERROR('1. Staff Posts&amp;Salary (Listing)'!L93*(1+SUM(O94))*(1+SUM(T94))*(1+SUM(Y94))/12*'2. Staff Costs (Annual)'!Z94*'2. Staff Costs (Annual)'!AA94*J94,0)</f>
        <v>0</v>
      </c>
      <c r="AD94" s="248"/>
      <c r="AE94" s="347"/>
      <c r="AF94" s="348"/>
      <c r="AG94" s="349">
        <f t="shared" si="5"/>
        <v>0</v>
      </c>
      <c r="AH94" s="350">
        <f>IFERROR('1. Staff Posts&amp;Salary (Listing)'!L93*(1+SUM(O94))*(1+SUM(T94))*(1+SUM(Y94))*(1+SUM(AD94))/12*'2. Staff Costs (Annual)'!AE94*'2. Staff Costs (Annual)'!AF94*J94,0)</f>
        <v>0</v>
      </c>
      <c r="AI94" s="351">
        <f t="shared" si="6"/>
        <v>0</v>
      </c>
      <c r="AJ94" s="352">
        <f t="shared" si="7"/>
        <v>0</v>
      </c>
      <c r="AK94" s="4"/>
    </row>
    <row r="95" spans="2:37" x14ac:dyDescent="0.25">
      <c r="B95" s="4"/>
      <c r="C95" s="344" t="str">
        <f>IF('1. Staff Posts&amp;Salary (Listing)'!C94="","",'1. Staff Posts&amp;Salary (Listing)'!C94)</f>
        <v/>
      </c>
      <c r="D95" s="345" t="str">
        <f>IF('1. Staff Posts&amp;Salary (Listing)'!D94="","",'1. Staff Posts&amp;Salary (Listing)'!D94)</f>
        <v/>
      </c>
      <c r="E95" s="345" t="str">
        <f>IF('1. Staff Posts&amp;Salary (Listing)'!E94="","",'1. Staff Posts&amp;Salary (Listing)'!E94)</f>
        <v/>
      </c>
      <c r="F95" s="345" t="str">
        <f>VLOOKUP(D95,'START - AWARD DETAILS'!$F$20:$I$40,3,0)</f>
        <v>&lt;select&gt;</v>
      </c>
      <c r="G95" s="345" t="str">
        <f>IF('1. Staff Posts&amp;Salary (Listing)'!F94="","",'1. Staff Posts&amp;Salary (Listing)'!F94)</f>
        <v/>
      </c>
      <c r="H95" s="345" t="str">
        <f>IF('1. Staff Posts&amp;Salary (Listing)'!G94="","",'1. Staff Posts&amp;Salary (Listing)'!G94)</f>
        <v/>
      </c>
      <c r="I95" s="345" t="str">
        <f>IF('1. Staff Posts&amp;Salary (Listing)'!H94="","",'1. Staff Posts&amp;Salary (Listing)'!H94)</f>
        <v/>
      </c>
      <c r="J95" s="346" t="str">
        <f>IF('1. Staff Posts&amp;Salary (Listing)'!M94="","",'1. Staff Posts&amp;Salary (Listing)'!M94)</f>
        <v/>
      </c>
      <c r="K95" s="347"/>
      <c r="L95" s="348"/>
      <c r="M95" s="349">
        <f t="shared" si="1"/>
        <v>0</v>
      </c>
      <c r="N95" s="350">
        <f>IFERROR('1. Staff Posts&amp;Salary (Listing)'!L94/12*'2. Staff Costs (Annual)'!K95*'2. Staff Costs (Annual)'!L95*J95,0)</f>
        <v>0</v>
      </c>
      <c r="O95" s="422"/>
      <c r="P95" s="347"/>
      <c r="Q95" s="348"/>
      <c r="R95" s="349">
        <f t="shared" si="2"/>
        <v>0</v>
      </c>
      <c r="S95" s="350">
        <f>IFERROR('1. Staff Posts&amp;Salary (Listing)'!L94*(1+SUM(O95))/12*'2. Staff Costs (Annual)'!P95*'2. Staff Costs (Annual)'!Q95*J95,0)</f>
        <v>0</v>
      </c>
      <c r="T95" s="422"/>
      <c r="U95" s="347"/>
      <c r="V95" s="348"/>
      <c r="W95" s="349">
        <f t="shared" si="3"/>
        <v>0</v>
      </c>
      <c r="X95" s="350">
        <f>IFERROR('1. Staff Posts&amp;Salary (Listing)'!L94*(1+SUM(O95))*(1+SUM(T95))/12*'2. Staff Costs (Annual)'!U95*'2. Staff Costs (Annual)'!V95*J95,0)</f>
        <v>0</v>
      </c>
      <c r="Y95" s="248"/>
      <c r="Z95" s="347"/>
      <c r="AA95" s="348"/>
      <c r="AB95" s="349">
        <f t="shared" si="4"/>
        <v>0</v>
      </c>
      <c r="AC95" s="350">
        <f>IFERROR('1. Staff Posts&amp;Salary (Listing)'!L94*(1+SUM(O95))*(1+SUM(T95))*(1+SUM(Y95))/12*'2. Staff Costs (Annual)'!Z95*'2. Staff Costs (Annual)'!AA95*J95,0)</f>
        <v>0</v>
      </c>
      <c r="AD95" s="248"/>
      <c r="AE95" s="347"/>
      <c r="AF95" s="348"/>
      <c r="AG95" s="349">
        <f t="shared" si="5"/>
        <v>0</v>
      </c>
      <c r="AH95" s="350">
        <f>IFERROR('1. Staff Posts&amp;Salary (Listing)'!L94*(1+SUM(O95))*(1+SUM(T95))*(1+SUM(Y95))*(1+SUM(AD95))/12*'2. Staff Costs (Annual)'!AE95*'2. Staff Costs (Annual)'!AF95*J95,0)</f>
        <v>0</v>
      </c>
      <c r="AI95" s="351">
        <f t="shared" si="6"/>
        <v>0</v>
      </c>
      <c r="AJ95" s="352">
        <f t="shared" si="7"/>
        <v>0</v>
      </c>
      <c r="AK95" s="4"/>
    </row>
    <row r="96" spans="2:37" x14ac:dyDescent="0.25">
      <c r="B96" s="4"/>
      <c r="C96" s="344" t="str">
        <f>IF('1. Staff Posts&amp;Salary (Listing)'!C95="","",'1. Staff Posts&amp;Salary (Listing)'!C95)</f>
        <v/>
      </c>
      <c r="D96" s="345" t="str">
        <f>IF('1. Staff Posts&amp;Salary (Listing)'!D95="","",'1. Staff Posts&amp;Salary (Listing)'!D95)</f>
        <v/>
      </c>
      <c r="E96" s="345" t="str">
        <f>IF('1. Staff Posts&amp;Salary (Listing)'!E95="","",'1. Staff Posts&amp;Salary (Listing)'!E95)</f>
        <v/>
      </c>
      <c r="F96" s="345" t="str">
        <f>VLOOKUP(D96,'START - AWARD DETAILS'!$F$20:$I$40,3,0)</f>
        <v>&lt;select&gt;</v>
      </c>
      <c r="G96" s="345" t="str">
        <f>IF('1. Staff Posts&amp;Salary (Listing)'!F95="","",'1. Staff Posts&amp;Salary (Listing)'!F95)</f>
        <v/>
      </c>
      <c r="H96" s="345" t="str">
        <f>IF('1. Staff Posts&amp;Salary (Listing)'!G95="","",'1. Staff Posts&amp;Salary (Listing)'!G95)</f>
        <v/>
      </c>
      <c r="I96" s="345" t="str">
        <f>IF('1. Staff Posts&amp;Salary (Listing)'!H95="","",'1. Staff Posts&amp;Salary (Listing)'!H95)</f>
        <v/>
      </c>
      <c r="J96" s="346" t="str">
        <f>IF('1. Staff Posts&amp;Salary (Listing)'!M95="","",'1. Staff Posts&amp;Salary (Listing)'!M95)</f>
        <v/>
      </c>
      <c r="K96" s="347"/>
      <c r="L96" s="348"/>
      <c r="M96" s="349">
        <f t="shared" si="1"/>
        <v>0</v>
      </c>
      <c r="N96" s="350">
        <f>IFERROR('1. Staff Posts&amp;Salary (Listing)'!L95/12*'2. Staff Costs (Annual)'!K96*'2. Staff Costs (Annual)'!L96*J96,0)</f>
        <v>0</v>
      </c>
      <c r="O96" s="422"/>
      <c r="P96" s="347"/>
      <c r="Q96" s="348"/>
      <c r="R96" s="349">
        <f t="shared" si="2"/>
        <v>0</v>
      </c>
      <c r="S96" s="350">
        <f>IFERROR('1. Staff Posts&amp;Salary (Listing)'!L95*(1+SUM(O96))/12*'2. Staff Costs (Annual)'!P96*'2. Staff Costs (Annual)'!Q96*J96,0)</f>
        <v>0</v>
      </c>
      <c r="T96" s="422"/>
      <c r="U96" s="347"/>
      <c r="V96" s="348"/>
      <c r="W96" s="349">
        <f t="shared" si="3"/>
        <v>0</v>
      </c>
      <c r="X96" s="350">
        <f>IFERROR('1. Staff Posts&amp;Salary (Listing)'!L95*(1+SUM(O96))*(1+SUM(T96))/12*'2. Staff Costs (Annual)'!U96*'2. Staff Costs (Annual)'!V96*J96,0)</f>
        <v>0</v>
      </c>
      <c r="Y96" s="248"/>
      <c r="Z96" s="347"/>
      <c r="AA96" s="348"/>
      <c r="AB96" s="349">
        <f t="shared" si="4"/>
        <v>0</v>
      </c>
      <c r="AC96" s="350">
        <f>IFERROR('1. Staff Posts&amp;Salary (Listing)'!L95*(1+SUM(O96))*(1+SUM(T96))*(1+SUM(Y96))/12*'2. Staff Costs (Annual)'!Z96*'2. Staff Costs (Annual)'!AA96*J96,0)</f>
        <v>0</v>
      </c>
      <c r="AD96" s="248"/>
      <c r="AE96" s="347"/>
      <c r="AF96" s="348"/>
      <c r="AG96" s="349">
        <f t="shared" si="5"/>
        <v>0</v>
      </c>
      <c r="AH96" s="350">
        <f>IFERROR('1. Staff Posts&amp;Salary (Listing)'!L95*(1+SUM(O96))*(1+SUM(T96))*(1+SUM(Y96))*(1+SUM(AD96))/12*'2. Staff Costs (Annual)'!AE96*'2. Staff Costs (Annual)'!AF96*J96,0)</f>
        <v>0</v>
      </c>
      <c r="AI96" s="351">
        <f t="shared" si="6"/>
        <v>0</v>
      </c>
      <c r="AJ96" s="352">
        <f t="shared" si="7"/>
        <v>0</v>
      </c>
      <c r="AK96" s="4"/>
    </row>
    <row r="97" spans="2:37" x14ac:dyDescent="0.25">
      <c r="B97" s="4"/>
      <c r="C97" s="344" t="str">
        <f>IF('1. Staff Posts&amp;Salary (Listing)'!C96="","",'1. Staff Posts&amp;Salary (Listing)'!C96)</f>
        <v/>
      </c>
      <c r="D97" s="345" t="str">
        <f>IF('1. Staff Posts&amp;Salary (Listing)'!D96="","",'1. Staff Posts&amp;Salary (Listing)'!D96)</f>
        <v/>
      </c>
      <c r="E97" s="345" t="str">
        <f>IF('1. Staff Posts&amp;Salary (Listing)'!E96="","",'1. Staff Posts&amp;Salary (Listing)'!E96)</f>
        <v/>
      </c>
      <c r="F97" s="345" t="str">
        <f>VLOOKUP(D97,'START - AWARD DETAILS'!$F$20:$I$40,3,0)</f>
        <v>&lt;select&gt;</v>
      </c>
      <c r="G97" s="345" t="str">
        <f>IF('1. Staff Posts&amp;Salary (Listing)'!F96="","",'1. Staff Posts&amp;Salary (Listing)'!F96)</f>
        <v/>
      </c>
      <c r="H97" s="345" t="str">
        <f>IF('1. Staff Posts&amp;Salary (Listing)'!G96="","",'1. Staff Posts&amp;Salary (Listing)'!G96)</f>
        <v/>
      </c>
      <c r="I97" s="345" t="str">
        <f>IF('1. Staff Posts&amp;Salary (Listing)'!H96="","",'1. Staff Posts&amp;Salary (Listing)'!H96)</f>
        <v/>
      </c>
      <c r="J97" s="346" t="str">
        <f>IF('1. Staff Posts&amp;Salary (Listing)'!M96="","",'1. Staff Posts&amp;Salary (Listing)'!M96)</f>
        <v/>
      </c>
      <c r="K97" s="347"/>
      <c r="L97" s="348"/>
      <c r="M97" s="349">
        <f t="shared" si="1"/>
        <v>0</v>
      </c>
      <c r="N97" s="350">
        <f>IFERROR('1. Staff Posts&amp;Salary (Listing)'!L96/12*'2. Staff Costs (Annual)'!K97*'2. Staff Costs (Annual)'!L97*J97,0)</f>
        <v>0</v>
      </c>
      <c r="O97" s="422"/>
      <c r="P97" s="347"/>
      <c r="Q97" s="348"/>
      <c r="R97" s="349">
        <f t="shared" si="2"/>
        <v>0</v>
      </c>
      <c r="S97" s="350">
        <f>IFERROR('1. Staff Posts&amp;Salary (Listing)'!L96*(1+SUM(O97))/12*'2. Staff Costs (Annual)'!P97*'2. Staff Costs (Annual)'!Q97*J97,0)</f>
        <v>0</v>
      </c>
      <c r="T97" s="422"/>
      <c r="U97" s="347"/>
      <c r="V97" s="348"/>
      <c r="W97" s="349">
        <f t="shared" si="3"/>
        <v>0</v>
      </c>
      <c r="X97" s="350">
        <f>IFERROR('1. Staff Posts&amp;Salary (Listing)'!L96*(1+SUM(O97))*(1+SUM(T97))/12*'2. Staff Costs (Annual)'!U97*'2. Staff Costs (Annual)'!V97*J97,0)</f>
        <v>0</v>
      </c>
      <c r="Y97" s="248"/>
      <c r="Z97" s="347"/>
      <c r="AA97" s="348"/>
      <c r="AB97" s="349">
        <f t="shared" si="4"/>
        <v>0</v>
      </c>
      <c r="AC97" s="350">
        <f>IFERROR('1. Staff Posts&amp;Salary (Listing)'!L96*(1+SUM(O97))*(1+SUM(T97))*(1+SUM(Y97))/12*'2. Staff Costs (Annual)'!Z97*'2. Staff Costs (Annual)'!AA97*J97,0)</f>
        <v>0</v>
      </c>
      <c r="AD97" s="248"/>
      <c r="AE97" s="347"/>
      <c r="AF97" s="348"/>
      <c r="AG97" s="349">
        <f t="shared" si="5"/>
        <v>0</v>
      </c>
      <c r="AH97" s="350">
        <f>IFERROR('1. Staff Posts&amp;Salary (Listing)'!L96*(1+SUM(O97))*(1+SUM(T97))*(1+SUM(Y97))*(1+SUM(AD97))/12*'2. Staff Costs (Annual)'!AE97*'2. Staff Costs (Annual)'!AF97*J97,0)</f>
        <v>0</v>
      </c>
      <c r="AI97" s="351">
        <f t="shared" si="6"/>
        <v>0</v>
      </c>
      <c r="AJ97" s="352">
        <f t="shared" si="7"/>
        <v>0</v>
      </c>
      <c r="AK97" s="4"/>
    </row>
    <row r="98" spans="2:37" x14ac:dyDescent="0.25">
      <c r="B98" s="4"/>
      <c r="C98" s="344" t="str">
        <f>IF('1. Staff Posts&amp;Salary (Listing)'!C97="","",'1. Staff Posts&amp;Salary (Listing)'!C97)</f>
        <v/>
      </c>
      <c r="D98" s="345" t="str">
        <f>IF('1. Staff Posts&amp;Salary (Listing)'!D97="","",'1. Staff Posts&amp;Salary (Listing)'!D97)</f>
        <v/>
      </c>
      <c r="E98" s="345" t="str">
        <f>IF('1. Staff Posts&amp;Salary (Listing)'!E97="","",'1. Staff Posts&amp;Salary (Listing)'!E97)</f>
        <v/>
      </c>
      <c r="F98" s="345" t="str">
        <f>VLOOKUP(D98,'START - AWARD DETAILS'!$F$20:$I$40,3,0)</f>
        <v>&lt;select&gt;</v>
      </c>
      <c r="G98" s="345" t="str">
        <f>IF('1. Staff Posts&amp;Salary (Listing)'!F97="","",'1. Staff Posts&amp;Salary (Listing)'!F97)</f>
        <v/>
      </c>
      <c r="H98" s="345" t="str">
        <f>IF('1. Staff Posts&amp;Salary (Listing)'!G97="","",'1. Staff Posts&amp;Salary (Listing)'!G97)</f>
        <v/>
      </c>
      <c r="I98" s="345" t="str">
        <f>IF('1. Staff Posts&amp;Salary (Listing)'!H97="","",'1. Staff Posts&amp;Salary (Listing)'!H97)</f>
        <v/>
      </c>
      <c r="J98" s="346" t="str">
        <f>IF('1. Staff Posts&amp;Salary (Listing)'!M97="","",'1. Staff Posts&amp;Salary (Listing)'!M97)</f>
        <v/>
      </c>
      <c r="K98" s="347"/>
      <c r="L98" s="348"/>
      <c r="M98" s="349">
        <f t="shared" si="1"/>
        <v>0</v>
      </c>
      <c r="N98" s="350">
        <f>IFERROR('1. Staff Posts&amp;Salary (Listing)'!L97/12*'2. Staff Costs (Annual)'!K98*'2. Staff Costs (Annual)'!L98*J98,0)</f>
        <v>0</v>
      </c>
      <c r="O98" s="422"/>
      <c r="P98" s="347"/>
      <c r="Q98" s="348"/>
      <c r="R98" s="349">
        <f t="shared" si="2"/>
        <v>0</v>
      </c>
      <c r="S98" s="350">
        <f>IFERROR('1. Staff Posts&amp;Salary (Listing)'!L97*(1+SUM(O98))/12*'2. Staff Costs (Annual)'!P98*'2. Staff Costs (Annual)'!Q98*J98,0)</f>
        <v>0</v>
      </c>
      <c r="T98" s="422"/>
      <c r="U98" s="347"/>
      <c r="V98" s="348"/>
      <c r="W98" s="349">
        <f t="shared" si="3"/>
        <v>0</v>
      </c>
      <c r="X98" s="350">
        <f>IFERROR('1. Staff Posts&amp;Salary (Listing)'!L97*(1+SUM(O98))*(1+SUM(T98))/12*'2. Staff Costs (Annual)'!U98*'2. Staff Costs (Annual)'!V98*J98,0)</f>
        <v>0</v>
      </c>
      <c r="Y98" s="248"/>
      <c r="Z98" s="347"/>
      <c r="AA98" s="348"/>
      <c r="AB98" s="349">
        <f t="shared" si="4"/>
        <v>0</v>
      </c>
      <c r="AC98" s="350">
        <f>IFERROR('1. Staff Posts&amp;Salary (Listing)'!L97*(1+SUM(O98))*(1+SUM(T98))*(1+SUM(Y98))/12*'2. Staff Costs (Annual)'!Z98*'2. Staff Costs (Annual)'!AA98*J98,0)</f>
        <v>0</v>
      </c>
      <c r="AD98" s="248"/>
      <c r="AE98" s="347"/>
      <c r="AF98" s="348"/>
      <c r="AG98" s="349">
        <f t="shared" si="5"/>
        <v>0</v>
      </c>
      <c r="AH98" s="350">
        <f>IFERROR('1. Staff Posts&amp;Salary (Listing)'!L97*(1+SUM(O98))*(1+SUM(T98))*(1+SUM(Y98))*(1+SUM(AD98))/12*'2. Staff Costs (Annual)'!AE98*'2. Staff Costs (Annual)'!AF98*J98,0)</f>
        <v>0</v>
      </c>
      <c r="AI98" s="351">
        <f t="shared" si="6"/>
        <v>0</v>
      </c>
      <c r="AJ98" s="352">
        <f t="shared" si="7"/>
        <v>0</v>
      </c>
      <c r="AK98" s="4"/>
    </row>
    <row r="99" spans="2:37" x14ac:dyDescent="0.25">
      <c r="B99" s="4"/>
      <c r="C99" s="344" t="str">
        <f>IF('1. Staff Posts&amp;Salary (Listing)'!C98="","",'1. Staff Posts&amp;Salary (Listing)'!C98)</f>
        <v/>
      </c>
      <c r="D99" s="345" t="str">
        <f>IF('1. Staff Posts&amp;Salary (Listing)'!D98="","",'1. Staff Posts&amp;Salary (Listing)'!D98)</f>
        <v/>
      </c>
      <c r="E99" s="345" t="str">
        <f>IF('1. Staff Posts&amp;Salary (Listing)'!E98="","",'1. Staff Posts&amp;Salary (Listing)'!E98)</f>
        <v/>
      </c>
      <c r="F99" s="345" t="str">
        <f>VLOOKUP(D99,'START - AWARD DETAILS'!$F$20:$I$40,3,0)</f>
        <v>&lt;select&gt;</v>
      </c>
      <c r="G99" s="345" t="str">
        <f>IF('1. Staff Posts&amp;Salary (Listing)'!F98="","",'1. Staff Posts&amp;Salary (Listing)'!F98)</f>
        <v/>
      </c>
      <c r="H99" s="345" t="str">
        <f>IF('1. Staff Posts&amp;Salary (Listing)'!G98="","",'1. Staff Posts&amp;Salary (Listing)'!G98)</f>
        <v/>
      </c>
      <c r="I99" s="345" t="str">
        <f>IF('1. Staff Posts&amp;Salary (Listing)'!H98="","",'1. Staff Posts&amp;Salary (Listing)'!H98)</f>
        <v/>
      </c>
      <c r="J99" s="346" t="str">
        <f>IF('1. Staff Posts&amp;Salary (Listing)'!M98="","",'1. Staff Posts&amp;Salary (Listing)'!M98)</f>
        <v/>
      </c>
      <c r="K99" s="347"/>
      <c r="L99" s="348"/>
      <c r="M99" s="349">
        <f t="shared" si="1"/>
        <v>0</v>
      </c>
      <c r="N99" s="350">
        <f>IFERROR('1. Staff Posts&amp;Salary (Listing)'!L98/12*'2. Staff Costs (Annual)'!K99*'2. Staff Costs (Annual)'!L99*J99,0)</f>
        <v>0</v>
      </c>
      <c r="O99" s="422"/>
      <c r="P99" s="347"/>
      <c r="Q99" s="348"/>
      <c r="R99" s="349">
        <f t="shared" si="2"/>
        <v>0</v>
      </c>
      <c r="S99" s="350">
        <f>IFERROR('1. Staff Posts&amp;Salary (Listing)'!L98*(1+SUM(O99))/12*'2. Staff Costs (Annual)'!P99*'2. Staff Costs (Annual)'!Q99*J99,0)</f>
        <v>0</v>
      </c>
      <c r="T99" s="422"/>
      <c r="U99" s="347"/>
      <c r="V99" s="348"/>
      <c r="W99" s="349">
        <f t="shared" si="3"/>
        <v>0</v>
      </c>
      <c r="X99" s="350">
        <f>IFERROR('1. Staff Posts&amp;Salary (Listing)'!L98*(1+SUM(O99))*(1+SUM(T99))/12*'2. Staff Costs (Annual)'!U99*'2. Staff Costs (Annual)'!V99*J99,0)</f>
        <v>0</v>
      </c>
      <c r="Y99" s="248"/>
      <c r="Z99" s="347"/>
      <c r="AA99" s="348"/>
      <c r="AB99" s="349">
        <f t="shared" si="4"/>
        <v>0</v>
      </c>
      <c r="AC99" s="350">
        <f>IFERROR('1. Staff Posts&amp;Salary (Listing)'!L98*(1+SUM(O99))*(1+SUM(T99))*(1+SUM(Y99))/12*'2. Staff Costs (Annual)'!Z99*'2. Staff Costs (Annual)'!AA99*J99,0)</f>
        <v>0</v>
      </c>
      <c r="AD99" s="248"/>
      <c r="AE99" s="347"/>
      <c r="AF99" s="348"/>
      <c r="AG99" s="349">
        <f t="shared" si="5"/>
        <v>0</v>
      </c>
      <c r="AH99" s="350">
        <f>IFERROR('1. Staff Posts&amp;Salary (Listing)'!L98*(1+SUM(O99))*(1+SUM(T99))*(1+SUM(Y99))*(1+SUM(AD99))/12*'2. Staff Costs (Annual)'!AE99*'2. Staff Costs (Annual)'!AF99*J99,0)</f>
        <v>0</v>
      </c>
      <c r="AI99" s="351">
        <f t="shared" si="6"/>
        <v>0</v>
      </c>
      <c r="AJ99" s="352">
        <f t="shared" si="7"/>
        <v>0</v>
      </c>
      <c r="AK99" s="4"/>
    </row>
    <row r="100" spans="2:37" x14ac:dyDescent="0.25">
      <c r="B100" s="4"/>
      <c r="C100" s="344" t="str">
        <f>IF('1. Staff Posts&amp;Salary (Listing)'!C99="","",'1. Staff Posts&amp;Salary (Listing)'!C99)</f>
        <v/>
      </c>
      <c r="D100" s="345" t="str">
        <f>IF('1. Staff Posts&amp;Salary (Listing)'!D99="","",'1. Staff Posts&amp;Salary (Listing)'!D99)</f>
        <v/>
      </c>
      <c r="E100" s="345" t="str">
        <f>IF('1. Staff Posts&amp;Salary (Listing)'!E99="","",'1. Staff Posts&amp;Salary (Listing)'!E99)</f>
        <v/>
      </c>
      <c r="F100" s="345" t="str">
        <f>VLOOKUP(D100,'START - AWARD DETAILS'!$F$20:$I$40,3,0)</f>
        <v>&lt;select&gt;</v>
      </c>
      <c r="G100" s="345" t="str">
        <f>IF('1. Staff Posts&amp;Salary (Listing)'!F99="","",'1. Staff Posts&amp;Salary (Listing)'!F99)</f>
        <v/>
      </c>
      <c r="H100" s="345" t="str">
        <f>IF('1. Staff Posts&amp;Salary (Listing)'!G99="","",'1. Staff Posts&amp;Salary (Listing)'!G99)</f>
        <v/>
      </c>
      <c r="I100" s="345" t="str">
        <f>IF('1. Staff Posts&amp;Salary (Listing)'!H99="","",'1. Staff Posts&amp;Salary (Listing)'!H99)</f>
        <v/>
      </c>
      <c r="J100" s="346" t="str">
        <f>IF('1. Staff Posts&amp;Salary (Listing)'!M99="","",'1. Staff Posts&amp;Salary (Listing)'!M99)</f>
        <v/>
      </c>
      <c r="K100" s="347"/>
      <c r="L100" s="348"/>
      <c r="M100" s="349">
        <f t="shared" si="1"/>
        <v>0</v>
      </c>
      <c r="N100" s="350">
        <f>IFERROR('1. Staff Posts&amp;Salary (Listing)'!L99/12*'2. Staff Costs (Annual)'!K100*'2. Staff Costs (Annual)'!L100*J100,0)</f>
        <v>0</v>
      </c>
      <c r="O100" s="422"/>
      <c r="P100" s="347"/>
      <c r="Q100" s="348"/>
      <c r="R100" s="349">
        <f t="shared" si="2"/>
        <v>0</v>
      </c>
      <c r="S100" s="350">
        <f>IFERROR('1. Staff Posts&amp;Salary (Listing)'!L99*(1+SUM(O100))/12*'2. Staff Costs (Annual)'!P100*'2. Staff Costs (Annual)'!Q100*J100,0)</f>
        <v>0</v>
      </c>
      <c r="T100" s="422"/>
      <c r="U100" s="347"/>
      <c r="V100" s="348"/>
      <c r="W100" s="349">
        <f t="shared" si="3"/>
        <v>0</v>
      </c>
      <c r="X100" s="350">
        <f>IFERROR('1. Staff Posts&amp;Salary (Listing)'!L99*(1+SUM(O100))*(1+SUM(T100))/12*'2. Staff Costs (Annual)'!U100*'2. Staff Costs (Annual)'!V100*J100,0)</f>
        <v>0</v>
      </c>
      <c r="Y100" s="248"/>
      <c r="Z100" s="347"/>
      <c r="AA100" s="348"/>
      <c r="AB100" s="349">
        <f t="shared" si="4"/>
        <v>0</v>
      </c>
      <c r="AC100" s="350">
        <f>IFERROR('1. Staff Posts&amp;Salary (Listing)'!L99*(1+SUM(O100))*(1+SUM(T100))*(1+SUM(Y100))/12*'2. Staff Costs (Annual)'!Z100*'2. Staff Costs (Annual)'!AA100*J100,0)</f>
        <v>0</v>
      </c>
      <c r="AD100" s="248"/>
      <c r="AE100" s="347"/>
      <c r="AF100" s="348"/>
      <c r="AG100" s="349">
        <f t="shared" si="5"/>
        <v>0</v>
      </c>
      <c r="AH100" s="350">
        <f>IFERROR('1. Staff Posts&amp;Salary (Listing)'!L99*(1+SUM(O100))*(1+SUM(T100))*(1+SUM(Y100))*(1+SUM(AD100))/12*'2. Staff Costs (Annual)'!AE100*'2. Staff Costs (Annual)'!AF100*J100,0)</f>
        <v>0</v>
      </c>
      <c r="AI100" s="351">
        <f t="shared" si="6"/>
        <v>0</v>
      </c>
      <c r="AJ100" s="352">
        <f t="shared" si="7"/>
        <v>0</v>
      </c>
      <c r="AK100" s="4"/>
    </row>
    <row r="101" spans="2:37" x14ac:dyDescent="0.25">
      <c r="B101" s="4"/>
      <c r="C101" s="344" t="str">
        <f>IF('1. Staff Posts&amp;Salary (Listing)'!C100="","",'1. Staff Posts&amp;Salary (Listing)'!C100)</f>
        <v/>
      </c>
      <c r="D101" s="345" t="str">
        <f>IF('1. Staff Posts&amp;Salary (Listing)'!D100="","",'1. Staff Posts&amp;Salary (Listing)'!D100)</f>
        <v/>
      </c>
      <c r="E101" s="345" t="str">
        <f>IF('1. Staff Posts&amp;Salary (Listing)'!E100="","",'1. Staff Posts&amp;Salary (Listing)'!E100)</f>
        <v/>
      </c>
      <c r="F101" s="345" t="str">
        <f>VLOOKUP(D101,'START - AWARD DETAILS'!$F$20:$I$40,3,0)</f>
        <v>&lt;select&gt;</v>
      </c>
      <c r="G101" s="345" t="str">
        <f>IF('1. Staff Posts&amp;Salary (Listing)'!F100="","",'1. Staff Posts&amp;Salary (Listing)'!F100)</f>
        <v/>
      </c>
      <c r="H101" s="345" t="str">
        <f>IF('1. Staff Posts&amp;Salary (Listing)'!G100="","",'1. Staff Posts&amp;Salary (Listing)'!G100)</f>
        <v/>
      </c>
      <c r="I101" s="345" t="str">
        <f>IF('1. Staff Posts&amp;Salary (Listing)'!H100="","",'1. Staff Posts&amp;Salary (Listing)'!H100)</f>
        <v/>
      </c>
      <c r="J101" s="346" t="str">
        <f>IF('1. Staff Posts&amp;Salary (Listing)'!M100="","",'1. Staff Posts&amp;Salary (Listing)'!M100)</f>
        <v/>
      </c>
      <c r="K101" s="347"/>
      <c r="L101" s="348"/>
      <c r="M101" s="349">
        <f t="shared" si="1"/>
        <v>0</v>
      </c>
      <c r="N101" s="350">
        <f>IFERROR('1. Staff Posts&amp;Salary (Listing)'!L100/12*'2. Staff Costs (Annual)'!K101*'2. Staff Costs (Annual)'!L101*J101,0)</f>
        <v>0</v>
      </c>
      <c r="O101" s="422"/>
      <c r="P101" s="347"/>
      <c r="Q101" s="348"/>
      <c r="R101" s="349">
        <f t="shared" si="2"/>
        <v>0</v>
      </c>
      <c r="S101" s="350">
        <f>IFERROR('1. Staff Posts&amp;Salary (Listing)'!L100*(1+SUM(O101))/12*'2. Staff Costs (Annual)'!P101*'2. Staff Costs (Annual)'!Q101*J101,0)</f>
        <v>0</v>
      </c>
      <c r="T101" s="422"/>
      <c r="U101" s="347"/>
      <c r="V101" s="348"/>
      <c r="W101" s="349">
        <f t="shared" si="3"/>
        <v>0</v>
      </c>
      <c r="X101" s="350">
        <f>IFERROR('1. Staff Posts&amp;Salary (Listing)'!L100*(1+SUM(O101))*(1+SUM(T101))/12*'2. Staff Costs (Annual)'!U101*'2. Staff Costs (Annual)'!V101*J101,0)</f>
        <v>0</v>
      </c>
      <c r="Y101" s="248"/>
      <c r="Z101" s="347"/>
      <c r="AA101" s="348"/>
      <c r="AB101" s="349">
        <f t="shared" si="4"/>
        <v>0</v>
      </c>
      <c r="AC101" s="350">
        <f>IFERROR('1. Staff Posts&amp;Salary (Listing)'!L100*(1+SUM(O101))*(1+SUM(T101))*(1+SUM(Y101))/12*'2. Staff Costs (Annual)'!Z101*'2. Staff Costs (Annual)'!AA101*J101,0)</f>
        <v>0</v>
      </c>
      <c r="AD101" s="248"/>
      <c r="AE101" s="347"/>
      <c r="AF101" s="348"/>
      <c r="AG101" s="349">
        <f t="shared" si="5"/>
        <v>0</v>
      </c>
      <c r="AH101" s="350">
        <f>IFERROR('1. Staff Posts&amp;Salary (Listing)'!L100*(1+SUM(O101))*(1+SUM(T101))*(1+SUM(Y101))*(1+SUM(AD101))/12*'2. Staff Costs (Annual)'!AE101*'2. Staff Costs (Annual)'!AF101*J101,0)</f>
        <v>0</v>
      </c>
      <c r="AI101" s="351">
        <f t="shared" si="6"/>
        <v>0</v>
      </c>
      <c r="AJ101" s="352">
        <f t="shared" si="7"/>
        <v>0</v>
      </c>
      <c r="AK101" s="4"/>
    </row>
    <row r="102" spans="2:37" x14ac:dyDescent="0.25">
      <c r="B102" s="4"/>
      <c r="C102" s="344" t="str">
        <f>IF('1. Staff Posts&amp;Salary (Listing)'!C101="","",'1. Staff Posts&amp;Salary (Listing)'!C101)</f>
        <v/>
      </c>
      <c r="D102" s="345" t="str">
        <f>IF('1. Staff Posts&amp;Salary (Listing)'!D101="","",'1. Staff Posts&amp;Salary (Listing)'!D101)</f>
        <v/>
      </c>
      <c r="E102" s="345" t="str">
        <f>IF('1. Staff Posts&amp;Salary (Listing)'!E101="","",'1. Staff Posts&amp;Salary (Listing)'!E101)</f>
        <v/>
      </c>
      <c r="F102" s="345" t="str">
        <f>VLOOKUP(D102,'START - AWARD DETAILS'!$F$20:$I$40,3,0)</f>
        <v>&lt;select&gt;</v>
      </c>
      <c r="G102" s="345" t="str">
        <f>IF('1. Staff Posts&amp;Salary (Listing)'!F101="","",'1. Staff Posts&amp;Salary (Listing)'!F101)</f>
        <v/>
      </c>
      <c r="H102" s="345" t="str">
        <f>IF('1. Staff Posts&amp;Salary (Listing)'!G101="","",'1. Staff Posts&amp;Salary (Listing)'!G101)</f>
        <v/>
      </c>
      <c r="I102" s="345" t="str">
        <f>IF('1. Staff Posts&amp;Salary (Listing)'!H101="","",'1. Staff Posts&amp;Salary (Listing)'!H101)</f>
        <v/>
      </c>
      <c r="J102" s="346" t="str">
        <f>IF('1. Staff Posts&amp;Salary (Listing)'!M101="","",'1. Staff Posts&amp;Salary (Listing)'!M101)</f>
        <v/>
      </c>
      <c r="K102" s="347"/>
      <c r="L102" s="348"/>
      <c r="M102" s="349">
        <f t="shared" si="1"/>
        <v>0</v>
      </c>
      <c r="N102" s="350">
        <f>IFERROR('1. Staff Posts&amp;Salary (Listing)'!L101/12*'2. Staff Costs (Annual)'!K102*'2. Staff Costs (Annual)'!L102*J102,0)</f>
        <v>0</v>
      </c>
      <c r="O102" s="422"/>
      <c r="P102" s="347"/>
      <c r="Q102" s="348"/>
      <c r="R102" s="349">
        <f t="shared" si="2"/>
        <v>0</v>
      </c>
      <c r="S102" s="350">
        <f>IFERROR('1. Staff Posts&amp;Salary (Listing)'!L101*(1+SUM(O102))/12*'2. Staff Costs (Annual)'!P102*'2. Staff Costs (Annual)'!Q102*J102,0)</f>
        <v>0</v>
      </c>
      <c r="T102" s="422"/>
      <c r="U102" s="347"/>
      <c r="V102" s="348"/>
      <c r="W102" s="349">
        <f t="shared" si="3"/>
        <v>0</v>
      </c>
      <c r="X102" s="350">
        <f>IFERROR('1. Staff Posts&amp;Salary (Listing)'!L101*(1+SUM(O102))*(1+SUM(T102))/12*'2. Staff Costs (Annual)'!U102*'2. Staff Costs (Annual)'!V102*J102,0)</f>
        <v>0</v>
      </c>
      <c r="Y102" s="248"/>
      <c r="Z102" s="347"/>
      <c r="AA102" s="348"/>
      <c r="AB102" s="349">
        <f t="shared" si="4"/>
        <v>0</v>
      </c>
      <c r="AC102" s="350">
        <f>IFERROR('1. Staff Posts&amp;Salary (Listing)'!L101*(1+SUM(O102))*(1+SUM(T102))*(1+SUM(Y102))/12*'2. Staff Costs (Annual)'!Z102*'2. Staff Costs (Annual)'!AA102*J102,0)</f>
        <v>0</v>
      </c>
      <c r="AD102" s="248"/>
      <c r="AE102" s="347"/>
      <c r="AF102" s="348"/>
      <c r="AG102" s="349">
        <f t="shared" si="5"/>
        <v>0</v>
      </c>
      <c r="AH102" s="350">
        <f>IFERROR('1. Staff Posts&amp;Salary (Listing)'!L101*(1+SUM(O102))*(1+SUM(T102))*(1+SUM(Y102))*(1+SUM(AD102))/12*'2. Staff Costs (Annual)'!AE102*'2. Staff Costs (Annual)'!AF102*J102,0)</f>
        <v>0</v>
      </c>
      <c r="AI102" s="351">
        <f t="shared" si="6"/>
        <v>0</v>
      </c>
      <c r="AJ102" s="352">
        <f t="shared" si="7"/>
        <v>0</v>
      </c>
      <c r="AK102" s="4"/>
    </row>
    <row r="103" spans="2:37" x14ac:dyDescent="0.25">
      <c r="B103" s="4"/>
      <c r="C103" s="344" t="str">
        <f>IF('1. Staff Posts&amp;Salary (Listing)'!C102="","",'1. Staff Posts&amp;Salary (Listing)'!C102)</f>
        <v/>
      </c>
      <c r="D103" s="345" t="str">
        <f>IF('1. Staff Posts&amp;Salary (Listing)'!D102="","",'1. Staff Posts&amp;Salary (Listing)'!D102)</f>
        <v/>
      </c>
      <c r="E103" s="345" t="str">
        <f>IF('1. Staff Posts&amp;Salary (Listing)'!E102="","",'1. Staff Posts&amp;Salary (Listing)'!E102)</f>
        <v/>
      </c>
      <c r="F103" s="345" t="str">
        <f>VLOOKUP(D103,'START - AWARD DETAILS'!$F$20:$I$40,3,0)</f>
        <v>&lt;select&gt;</v>
      </c>
      <c r="G103" s="345" t="str">
        <f>IF('1. Staff Posts&amp;Salary (Listing)'!F102="","",'1. Staff Posts&amp;Salary (Listing)'!F102)</f>
        <v/>
      </c>
      <c r="H103" s="345" t="str">
        <f>IF('1. Staff Posts&amp;Salary (Listing)'!G102="","",'1. Staff Posts&amp;Salary (Listing)'!G102)</f>
        <v/>
      </c>
      <c r="I103" s="345" t="str">
        <f>IF('1. Staff Posts&amp;Salary (Listing)'!H102="","",'1. Staff Posts&amp;Salary (Listing)'!H102)</f>
        <v/>
      </c>
      <c r="J103" s="346" t="str">
        <f>IF('1. Staff Posts&amp;Salary (Listing)'!M102="","",'1. Staff Posts&amp;Salary (Listing)'!M102)</f>
        <v/>
      </c>
      <c r="K103" s="347"/>
      <c r="L103" s="348"/>
      <c r="M103" s="349">
        <f t="shared" si="1"/>
        <v>0</v>
      </c>
      <c r="N103" s="350">
        <f>IFERROR('1. Staff Posts&amp;Salary (Listing)'!L102/12*'2. Staff Costs (Annual)'!K103*'2. Staff Costs (Annual)'!L103*J103,0)</f>
        <v>0</v>
      </c>
      <c r="O103" s="422"/>
      <c r="P103" s="347"/>
      <c r="Q103" s="348"/>
      <c r="R103" s="349">
        <f t="shared" si="2"/>
        <v>0</v>
      </c>
      <c r="S103" s="350">
        <f>IFERROR('1. Staff Posts&amp;Salary (Listing)'!L102*(1+SUM(O103))/12*'2. Staff Costs (Annual)'!P103*'2. Staff Costs (Annual)'!Q103*J103,0)</f>
        <v>0</v>
      </c>
      <c r="T103" s="422"/>
      <c r="U103" s="347"/>
      <c r="V103" s="348"/>
      <c r="W103" s="349">
        <f t="shared" si="3"/>
        <v>0</v>
      </c>
      <c r="X103" s="350">
        <f>IFERROR('1. Staff Posts&amp;Salary (Listing)'!L102*(1+SUM(O103))*(1+SUM(T103))/12*'2. Staff Costs (Annual)'!U103*'2. Staff Costs (Annual)'!V103*J103,0)</f>
        <v>0</v>
      </c>
      <c r="Y103" s="248"/>
      <c r="Z103" s="347"/>
      <c r="AA103" s="348"/>
      <c r="AB103" s="349">
        <f t="shared" si="4"/>
        <v>0</v>
      </c>
      <c r="AC103" s="350">
        <f>IFERROR('1. Staff Posts&amp;Salary (Listing)'!L102*(1+SUM(O103))*(1+SUM(T103))*(1+SUM(Y103))/12*'2. Staff Costs (Annual)'!Z103*'2. Staff Costs (Annual)'!AA103*J103,0)</f>
        <v>0</v>
      </c>
      <c r="AD103" s="248"/>
      <c r="AE103" s="347"/>
      <c r="AF103" s="348"/>
      <c r="AG103" s="349">
        <f t="shared" si="5"/>
        <v>0</v>
      </c>
      <c r="AH103" s="350">
        <f>IFERROR('1. Staff Posts&amp;Salary (Listing)'!L102*(1+SUM(O103))*(1+SUM(T103))*(1+SUM(Y103))*(1+SUM(AD103))/12*'2. Staff Costs (Annual)'!AE103*'2. Staff Costs (Annual)'!AF103*J103,0)</f>
        <v>0</v>
      </c>
      <c r="AI103" s="351">
        <f t="shared" si="6"/>
        <v>0</v>
      </c>
      <c r="AJ103" s="352">
        <f t="shared" si="7"/>
        <v>0</v>
      </c>
      <c r="AK103" s="4"/>
    </row>
    <row r="104" spans="2:37" x14ac:dyDescent="0.25">
      <c r="B104" s="4"/>
      <c r="C104" s="344" t="str">
        <f>IF('1. Staff Posts&amp;Salary (Listing)'!C103="","",'1. Staff Posts&amp;Salary (Listing)'!C103)</f>
        <v/>
      </c>
      <c r="D104" s="345" t="str">
        <f>IF('1. Staff Posts&amp;Salary (Listing)'!D103="","",'1. Staff Posts&amp;Salary (Listing)'!D103)</f>
        <v/>
      </c>
      <c r="E104" s="345" t="str">
        <f>IF('1. Staff Posts&amp;Salary (Listing)'!E103="","",'1. Staff Posts&amp;Salary (Listing)'!E103)</f>
        <v/>
      </c>
      <c r="F104" s="345" t="str">
        <f>VLOOKUP(D104,'START - AWARD DETAILS'!$F$20:$I$40,3,0)</f>
        <v>&lt;select&gt;</v>
      </c>
      <c r="G104" s="345" t="str">
        <f>IF('1. Staff Posts&amp;Salary (Listing)'!F103="","",'1. Staff Posts&amp;Salary (Listing)'!F103)</f>
        <v/>
      </c>
      <c r="H104" s="345" t="str">
        <f>IF('1. Staff Posts&amp;Salary (Listing)'!G103="","",'1. Staff Posts&amp;Salary (Listing)'!G103)</f>
        <v/>
      </c>
      <c r="I104" s="345" t="str">
        <f>IF('1. Staff Posts&amp;Salary (Listing)'!H103="","",'1. Staff Posts&amp;Salary (Listing)'!H103)</f>
        <v/>
      </c>
      <c r="J104" s="346" t="str">
        <f>IF('1. Staff Posts&amp;Salary (Listing)'!M103="","",'1. Staff Posts&amp;Salary (Listing)'!M103)</f>
        <v/>
      </c>
      <c r="K104" s="347"/>
      <c r="L104" s="348"/>
      <c r="M104" s="349">
        <f t="shared" si="1"/>
        <v>0</v>
      </c>
      <c r="N104" s="350">
        <f>IFERROR('1. Staff Posts&amp;Salary (Listing)'!L103/12*'2. Staff Costs (Annual)'!K104*'2. Staff Costs (Annual)'!L104*J104,0)</f>
        <v>0</v>
      </c>
      <c r="O104" s="422"/>
      <c r="P104" s="347"/>
      <c r="Q104" s="348"/>
      <c r="R104" s="349">
        <f t="shared" si="2"/>
        <v>0</v>
      </c>
      <c r="S104" s="350">
        <f>IFERROR('1. Staff Posts&amp;Salary (Listing)'!L103*(1+SUM(O104))/12*'2. Staff Costs (Annual)'!P104*'2. Staff Costs (Annual)'!Q104*J104,0)</f>
        <v>0</v>
      </c>
      <c r="T104" s="422"/>
      <c r="U104" s="347"/>
      <c r="V104" s="348"/>
      <c r="W104" s="349">
        <f t="shared" si="3"/>
        <v>0</v>
      </c>
      <c r="X104" s="350">
        <f>IFERROR('1. Staff Posts&amp;Salary (Listing)'!L103*(1+SUM(O104))*(1+SUM(T104))/12*'2. Staff Costs (Annual)'!U104*'2. Staff Costs (Annual)'!V104*J104,0)</f>
        <v>0</v>
      </c>
      <c r="Y104" s="248"/>
      <c r="Z104" s="347"/>
      <c r="AA104" s="348"/>
      <c r="AB104" s="349">
        <f t="shared" si="4"/>
        <v>0</v>
      </c>
      <c r="AC104" s="350">
        <f>IFERROR('1. Staff Posts&amp;Salary (Listing)'!L103*(1+SUM(O104))*(1+SUM(T104))*(1+SUM(Y104))/12*'2. Staff Costs (Annual)'!Z104*'2. Staff Costs (Annual)'!AA104*J104,0)</f>
        <v>0</v>
      </c>
      <c r="AD104" s="248"/>
      <c r="AE104" s="347"/>
      <c r="AF104" s="348"/>
      <c r="AG104" s="349">
        <f t="shared" si="5"/>
        <v>0</v>
      </c>
      <c r="AH104" s="350">
        <f>IFERROR('1. Staff Posts&amp;Salary (Listing)'!L103*(1+SUM(O104))*(1+SUM(T104))*(1+SUM(Y104))*(1+SUM(AD104))/12*'2. Staff Costs (Annual)'!AE104*'2. Staff Costs (Annual)'!AF104*J104,0)</f>
        <v>0</v>
      </c>
      <c r="AI104" s="351">
        <f t="shared" si="6"/>
        <v>0</v>
      </c>
      <c r="AJ104" s="352">
        <f t="shared" si="7"/>
        <v>0</v>
      </c>
      <c r="AK104" s="4"/>
    </row>
    <row r="105" spans="2:37" x14ac:dyDescent="0.25">
      <c r="B105" s="4"/>
      <c r="C105" s="344" t="str">
        <f>IF('1. Staff Posts&amp;Salary (Listing)'!C104="","",'1. Staff Posts&amp;Salary (Listing)'!C104)</f>
        <v/>
      </c>
      <c r="D105" s="345" t="str">
        <f>IF('1. Staff Posts&amp;Salary (Listing)'!D104="","",'1. Staff Posts&amp;Salary (Listing)'!D104)</f>
        <v/>
      </c>
      <c r="E105" s="345" t="str">
        <f>IF('1. Staff Posts&amp;Salary (Listing)'!E104="","",'1. Staff Posts&amp;Salary (Listing)'!E104)</f>
        <v/>
      </c>
      <c r="F105" s="345" t="str">
        <f>VLOOKUP(D105,'START - AWARD DETAILS'!$F$20:$I$40,3,0)</f>
        <v>&lt;select&gt;</v>
      </c>
      <c r="G105" s="345" t="str">
        <f>IF('1. Staff Posts&amp;Salary (Listing)'!F104="","",'1. Staff Posts&amp;Salary (Listing)'!F104)</f>
        <v/>
      </c>
      <c r="H105" s="345" t="str">
        <f>IF('1. Staff Posts&amp;Salary (Listing)'!G104="","",'1. Staff Posts&amp;Salary (Listing)'!G104)</f>
        <v/>
      </c>
      <c r="I105" s="345" t="str">
        <f>IF('1. Staff Posts&amp;Salary (Listing)'!H104="","",'1. Staff Posts&amp;Salary (Listing)'!H104)</f>
        <v/>
      </c>
      <c r="J105" s="346" t="str">
        <f>IF('1. Staff Posts&amp;Salary (Listing)'!M104="","",'1. Staff Posts&amp;Salary (Listing)'!M104)</f>
        <v/>
      </c>
      <c r="K105" s="347"/>
      <c r="L105" s="348"/>
      <c r="M105" s="349">
        <f t="shared" si="1"/>
        <v>0</v>
      </c>
      <c r="N105" s="350">
        <f>IFERROR('1. Staff Posts&amp;Salary (Listing)'!L104/12*'2. Staff Costs (Annual)'!K105*'2. Staff Costs (Annual)'!L105*J105,0)</f>
        <v>0</v>
      </c>
      <c r="O105" s="422"/>
      <c r="P105" s="347"/>
      <c r="Q105" s="348"/>
      <c r="R105" s="349">
        <f t="shared" si="2"/>
        <v>0</v>
      </c>
      <c r="S105" s="350">
        <f>IFERROR('1. Staff Posts&amp;Salary (Listing)'!L104*(1+SUM(O105))/12*'2. Staff Costs (Annual)'!P105*'2. Staff Costs (Annual)'!Q105*J105,0)</f>
        <v>0</v>
      </c>
      <c r="T105" s="422"/>
      <c r="U105" s="347"/>
      <c r="V105" s="348"/>
      <c r="W105" s="349">
        <f t="shared" si="3"/>
        <v>0</v>
      </c>
      <c r="X105" s="350">
        <f>IFERROR('1. Staff Posts&amp;Salary (Listing)'!L104*(1+SUM(O105))*(1+SUM(T105))/12*'2. Staff Costs (Annual)'!U105*'2. Staff Costs (Annual)'!V105*J105,0)</f>
        <v>0</v>
      </c>
      <c r="Y105" s="248"/>
      <c r="Z105" s="347"/>
      <c r="AA105" s="348"/>
      <c r="AB105" s="349">
        <f t="shared" si="4"/>
        <v>0</v>
      </c>
      <c r="AC105" s="350">
        <f>IFERROR('1. Staff Posts&amp;Salary (Listing)'!L104*(1+SUM(O105))*(1+SUM(T105))*(1+SUM(Y105))/12*'2. Staff Costs (Annual)'!Z105*'2. Staff Costs (Annual)'!AA105*J105,0)</f>
        <v>0</v>
      </c>
      <c r="AD105" s="248"/>
      <c r="AE105" s="347"/>
      <c r="AF105" s="348"/>
      <c r="AG105" s="349">
        <f t="shared" si="5"/>
        <v>0</v>
      </c>
      <c r="AH105" s="350">
        <f>IFERROR('1. Staff Posts&amp;Salary (Listing)'!L104*(1+SUM(O105))*(1+SUM(T105))*(1+SUM(Y105))*(1+SUM(AD105))/12*'2. Staff Costs (Annual)'!AE105*'2. Staff Costs (Annual)'!AF105*J105,0)</f>
        <v>0</v>
      </c>
      <c r="AI105" s="351">
        <f t="shared" si="6"/>
        <v>0</v>
      </c>
      <c r="AJ105" s="352">
        <f t="shared" si="7"/>
        <v>0</v>
      </c>
      <c r="AK105" s="4"/>
    </row>
    <row r="106" spans="2:37" x14ac:dyDescent="0.25">
      <c r="B106" s="4"/>
      <c r="C106" s="344" t="str">
        <f>IF('1. Staff Posts&amp;Salary (Listing)'!C105="","",'1. Staff Posts&amp;Salary (Listing)'!C105)</f>
        <v/>
      </c>
      <c r="D106" s="345" t="str">
        <f>IF('1. Staff Posts&amp;Salary (Listing)'!D105="","",'1. Staff Posts&amp;Salary (Listing)'!D105)</f>
        <v/>
      </c>
      <c r="E106" s="345" t="str">
        <f>IF('1. Staff Posts&amp;Salary (Listing)'!E105="","",'1. Staff Posts&amp;Salary (Listing)'!E105)</f>
        <v/>
      </c>
      <c r="F106" s="345" t="str">
        <f>VLOOKUP(D106,'START - AWARD DETAILS'!$F$20:$I$40,3,0)</f>
        <v>&lt;select&gt;</v>
      </c>
      <c r="G106" s="345" t="str">
        <f>IF('1. Staff Posts&amp;Salary (Listing)'!F105="","",'1. Staff Posts&amp;Salary (Listing)'!F105)</f>
        <v/>
      </c>
      <c r="H106" s="345" t="str">
        <f>IF('1. Staff Posts&amp;Salary (Listing)'!G105="","",'1. Staff Posts&amp;Salary (Listing)'!G105)</f>
        <v/>
      </c>
      <c r="I106" s="345" t="str">
        <f>IF('1. Staff Posts&amp;Salary (Listing)'!H105="","",'1. Staff Posts&amp;Salary (Listing)'!H105)</f>
        <v/>
      </c>
      <c r="J106" s="346" t="str">
        <f>IF('1. Staff Posts&amp;Salary (Listing)'!M105="","",'1. Staff Posts&amp;Salary (Listing)'!M105)</f>
        <v/>
      </c>
      <c r="K106" s="347"/>
      <c r="L106" s="348"/>
      <c r="M106" s="349">
        <f t="shared" si="1"/>
        <v>0</v>
      </c>
      <c r="N106" s="350">
        <f>IFERROR('1. Staff Posts&amp;Salary (Listing)'!L105/12*'2. Staff Costs (Annual)'!K106*'2. Staff Costs (Annual)'!L106*J106,0)</f>
        <v>0</v>
      </c>
      <c r="O106" s="422"/>
      <c r="P106" s="347"/>
      <c r="Q106" s="348"/>
      <c r="R106" s="349">
        <f t="shared" si="2"/>
        <v>0</v>
      </c>
      <c r="S106" s="350">
        <f>IFERROR('1. Staff Posts&amp;Salary (Listing)'!L105*(1+SUM(O106))/12*'2. Staff Costs (Annual)'!P106*'2. Staff Costs (Annual)'!Q106*J106,0)</f>
        <v>0</v>
      </c>
      <c r="T106" s="422"/>
      <c r="U106" s="347"/>
      <c r="V106" s="348"/>
      <c r="W106" s="349">
        <f t="shared" si="3"/>
        <v>0</v>
      </c>
      <c r="X106" s="350">
        <f>IFERROR('1. Staff Posts&amp;Salary (Listing)'!L105*(1+SUM(O106))*(1+SUM(T106))/12*'2. Staff Costs (Annual)'!U106*'2. Staff Costs (Annual)'!V106*J106,0)</f>
        <v>0</v>
      </c>
      <c r="Y106" s="248"/>
      <c r="Z106" s="347"/>
      <c r="AA106" s="348"/>
      <c r="AB106" s="349">
        <f t="shared" si="4"/>
        <v>0</v>
      </c>
      <c r="AC106" s="350">
        <f>IFERROR('1. Staff Posts&amp;Salary (Listing)'!L105*(1+SUM(O106))*(1+SUM(T106))*(1+SUM(Y106))/12*'2. Staff Costs (Annual)'!Z106*'2. Staff Costs (Annual)'!AA106*J106,0)</f>
        <v>0</v>
      </c>
      <c r="AD106" s="248"/>
      <c r="AE106" s="347"/>
      <c r="AF106" s="348"/>
      <c r="AG106" s="349">
        <f t="shared" si="5"/>
        <v>0</v>
      </c>
      <c r="AH106" s="350">
        <f>IFERROR('1. Staff Posts&amp;Salary (Listing)'!L105*(1+SUM(O106))*(1+SUM(T106))*(1+SUM(Y106))*(1+SUM(AD106))/12*'2. Staff Costs (Annual)'!AE106*'2. Staff Costs (Annual)'!AF106*J106,0)</f>
        <v>0</v>
      </c>
      <c r="AI106" s="351">
        <f t="shared" si="6"/>
        <v>0</v>
      </c>
      <c r="AJ106" s="352">
        <f t="shared" si="7"/>
        <v>0</v>
      </c>
      <c r="AK106" s="4"/>
    </row>
    <row r="107" spans="2:37" x14ac:dyDescent="0.25">
      <c r="B107" s="4"/>
      <c r="C107" s="344" t="str">
        <f>IF('1. Staff Posts&amp;Salary (Listing)'!C106="","",'1. Staff Posts&amp;Salary (Listing)'!C106)</f>
        <v/>
      </c>
      <c r="D107" s="345" t="str">
        <f>IF('1. Staff Posts&amp;Salary (Listing)'!D106="","",'1. Staff Posts&amp;Salary (Listing)'!D106)</f>
        <v/>
      </c>
      <c r="E107" s="345" t="str">
        <f>IF('1. Staff Posts&amp;Salary (Listing)'!E106="","",'1. Staff Posts&amp;Salary (Listing)'!E106)</f>
        <v/>
      </c>
      <c r="F107" s="345" t="str">
        <f>VLOOKUP(D107,'START - AWARD DETAILS'!$F$20:$I$40,3,0)</f>
        <v>&lt;select&gt;</v>
      </c>
      <c r="G107" s="345" t="str">
        <f>IF('1. Staff Posts&amp;Salary (Listing)'!F106="","",'1. Staff Posts&amp;Salary (Listing)'!F106)</f>
        <v/>
      </c>
      <c r="H107" s="345" t="str">
        <f>IF('1. Staff Posts&amp;Salary (Listing)'!G106="","",'1. Staff Posts&amp;Salary (Listing)'!G106)</f>
        <v/>
      </c>
      <c r="I107" s="345" t="str">
        <f>IF('1. Staff Posts&amp;Salary (Listing)'!H106="","",'1. Staff Posts&amp;Salary (Listing)'!H106)</f>
        <v/>
      </c>
      <c r="J107" s="346" t="str">
        <f>IF('1. Staff Posts&amp;Salary (Listing)'!M106="","",'1. Staff Posts&amp;Salary (Listing)'!M106)</f>
        <v/>
      </c>
      <c r="K107" s="347"/>
      <c r="L107" s="348"/>
      <c r="M107" s="349">
        <f t="shared" si="1"/>
        <v>0</v>
      </c>
      <c r="N107" s="350">
        <f>IFERROR('1. Staff Posts&amp;Salary (Listing)'!L106/12*'2. Staff Costs (Annual)'!K107*'2. Staff Costs (Annual)'!L107*J107,0)</f>
        <v>0</v>
      </c>
      <c r="O107" s="422"/>
      <c r="P107" s="347"/>
      <c r="Q107" s="348"/>
      <c r="R107" s="349">
        <f t="shared" si="2"/>
        <v>0</v>
      </c>
      <c r="S107" s="350">
        <f>IFERROR('1. Staff Posts&amp;Salary (Listing)'!L106*(1+SUM(O107))/12*'2. Staff Costs (Annual)'!P107*'2. Staff Costs (Annual)'!Q107*J107,0)</f>
        <v>0</v>
      </c>
      <c r="T107" s="422"/>
      <c r="U107" s="347"/>
      <c r="V107" s="348"/>
      <c r="W107" s="349">
        <f t="shared" si="3"/>
        <v>0</v>
      </c>
      <c r="X107" s="350">
        <f>IFERROR('1. Staff Posts&amp;Salary (Listing)'!L106*(1+SUM(O107))*(1+SUM(T107))/12*'2. Staff Costs (Annual)'!U107*'2. Staff Costs (Annual)'!V107*J107,0)</f>
        <v>0</v>
      </c>
      <c r="Y107" s="248"/>
      <c r="Z107" s="347"/>
      <c r="AA107" s="348"/>
      <c r="AB107" s="349">
        <f t="shared" si="4"/>
        <v>0</v>
      </c>
      <c r="AC107" s="350">
        <f>IFERROR('1. Staff Posts&amp;Salary (Listing)'!L106*(1+SUM(O107))*(1+SUM(T107))*(1+SUM(Y107))/12*'2. Staff Costs (Annual)'!Z107*'2. Staff Costs (Annual)'!AA107*J107,0)</f>
        <v>0</v>
      </c>
      <c r="AD107" s="248"/>
      <c r="AE107" s="347"/>
      <c r="AF107" s="348"/>
      <c r="AG107" s="349">
        <f t="shared" si="5"/>
        <v>0</v>
      </c>
      <c r="AH107" s="350">
        <f>IFERROR('1. Staff Posts&amp;Salary (Listing)'!L106*(1+SUM(O107))*(1+SUM(T107))*(1+SUM(Y107))*(1+SUM(AD107))/12*'2. Staff Costs (Annual)'!AE107*'2. Staff Costs (Annual)'!AF107*J107,0)</f>
        <v>0</v>
      </c>
      <c r="AI107" s="351">
        <f t="shared" si="6"/>
        <v>0</v>
      </c>
      <c r="AJ107" s="352">
        <f t="shared" si="7"/>
        <v>0</v>
      </c>
      <c r="AK107" s="4"/>
    </row>
    <row r="108" spans="2:37" x14ac:dyDescent="0.25">
      <c r="B108" s="4"/>
      <c r="C108" s="344" t="str">
        <f>IF('1. Staff Posts&amp;Salary (Listing)'!C107="","",'1. Staff Posts&amp;Salary (Listing)'!C107)</f>
        <v/>
      </c>
      <c r="D108" s="345" t="str">
        <f>IF('1. Staff Posts&amp;Salary (Listing)'!D107="","",'1. Staff Posts&amp;Salary (Listing)'!D107)</f>
        <v/>
      </c>
      <c r="E108" s="345" t="str">
        <f>IF('1. Staff Posts&amp;Salary (Listing)'!E107="","",'1. Staff Posts&amp;Salary (Listing)'!E107)</f>
        <v/>
      </c>
      <c r="F108" s="345" t="str">
        <f>VLOOKUP(D108,'START - AWARD DETAILS'!$F$20:$I$40,3,0)</f>
        <v>&lt;select&gt;</v>
      </c>
      <c r="G108" s="345" t="str">
        <f>IF('1. Staff Posts&amp;Salary (Listing)'!F107="","",'1. Staff Posts&amp;Salary (Listing)'!F107)</f>
        <v/>
      </c>
      <c r="H108" s="345" t="str">
        <f>IF('1. Staff Posts&amp;Salary (Listing)'!G107="","",'1. Staff Posts&amp;Salary (Listing)'!G107)</f>
        <v/>
      </c>
      <c r="I108" s="345" t="str">
        <f>IF('1. Staff Posts&amp;Salary (Listing)'!H107="","",'1. Staff Posts&amp;Salary (Listing)'!H107)</f>
        <v/>
      </c>
      <c r="J108" s="346" t="str">
        <f>IF('1. Staff Posts&amp;Salary (Listing)'!M107="","",'1. Staff Posts&amp;Salary (Listing)'!M107)</f>
        <v/>
      </c>
      <c r="K108" s="347"/>
      <c r="L108" s="348"/>
      <c r="M108" s="349">
        <f t="shared" si="1"/>
        <v>0</v>
      </c>
      <c r="N108" s="350">
        <f>IFERROR('1. Staff Posts&amp;Salary (Listing)'!L107/12*'2. Staff Costs (Annual)'!K108*'2. Staff Costs (Annual)'!L108*J108,0)</f>
        <v>0</v>
      </c>
      <c r="O108" s="422"/>
      <c r="P108" s="347"/>
      <c r="Q108" s="348"/>
      <c r="R108" s="349">
        <f t="shared" si="2"/>
        <v>0</v>
      </c>
      <c r="S108" s="350">
        <f>IFERROR('1. Staff Posts&amp;Salary (Listing)'!L107*(1+SUM(O108))/12*'2. Staff Costs (Annual)'!P108*'2. Staff Costs (Annual)'!Q108*J108,0)</f>
        <v>0</v>
      </c>
      <c r="T108" s="422"/>
      <c r="U108" s="347"/>
      <c r="V108" s="348"/>
      <c r="W108" s="349">
        <f t="shared" si="3"/>
        <v>0</v>
      </c>
      <c r="X108" s="350">
        <f>IFERROR('1. Staff Posts&amp;Salary (Listing)'!L107*(1+SUM(O108))*(1+SUM(T108))/12*'2. Staff Costs (Annual)'!U108*'2. Staff Costs (Annual)'!V108*J108,0)</f>
        <v>0</v>
      </c>
      <c r="Y108" s="248"/>
      <c r="Z108" s="347"/>
      <c r="AA108" s="348"/>
      <c r="AB108" s="349">
        <f t="shared" si="4"/>
        <v>0</v>
      </c>
      <c r="AC108" s="350">
        <f>IFERROR('1. Staff Posts&amp;Salary (Listing)'!L107*(1+SUM(O108))*(1+SUM(T108))*(1+SUM(Y108))/12*'2. Staff Costs (Annual)'!Z108*'2. Staff Costs (Annual)'!AA108*J108,0)</f>
        <v>0</v>
      </c>
      <c r="AD108" s="248"/>
      <c r="AE108" s="347"/>
      <c r="AF108" s="348"/>
      <c r="AG108" s="349">
        <f t="shared" si="5"/>
        <v>0</v>
      </c>
      <c r="AH108" s="350">
        <f>IFERROR('1. Staff Posts&amp;Salary (Listing)'!L107*(1+SUM(O108))*(1+SUM(T108))*(1+SUM(Y108))*(1+SUM(AD108))/12*'2. Staff Costs (Annual)'!AE108*'2. Staff Costs (Annual)'!AF108*J108,0)</f>
        <v>0</v>
      </c>
      <c r="AI108" s="351">
        <f t="shared" si="6"/>
        <v>0</v>
      </c>
      <c r="AJ108" s="352">
        <f t="shared" si="7"/>
        <v>0</v>
      </c>
      <c r="AK108" s="4"/>
    </row>
    <row r="109" spans="2:37" x14ac:dyDescent="0.25">
      <c r="B109" s="4"/>
      <c r="C109" s="344" t="str">
        <f>IF('1. Staff Posts&amp;Salary (Listing)'!C108="","",'1. Staff Posts&amp;Salary (Listing)'!C108)</f>
        <v/>
      </c>
      <c r="D109" s="345" t="str">
        <f>IF('1. Staff Posts&amp;Salary (Listing)'!D108="","",'1. Staff Posts&amp;Salary (Listing)'!D108)</f>
        <v/>
      </c>
      <c r="E109" s="345" t="str">
        <f>IF('1. Staff Posts&amp;Salary (Listing)'!E108="","",'1. Staff Posts&amp;Salary (Listing)'!E108)</f>
        <v/>
      </c>
      <c r="F109" s="345" t="str">
        <f>VLOOKUP(D109,'START - AWARD DETAILS'!$F$20:$I$40,3,0)</f>
        <v>&lt;select&gt;</v>
      </c>
      <c r="G109" s="345" t="str">
        <f>IF('1. Staff Posts&amp;Salary (Listing)'!F108="","",'1. Staff Posts&amp;Salary (Listing)'!F108)</f>
        <v/>
      </c>
      <c r="H109" s="345" t="str">
        <f>IF('1. Staff Posts&amp;Salary (Listing)'!G108="","",'1. Staff Posts&amp;Salary (Listing)'!G108)</f>
        <v/>
      </c>
      <c r="I109" s="345" t="str">
        <f>IF('1. Staff Posts&amp;Salary (Listing)'!H108="","",'1. Staff Posts&amp;Salary (Listing)'!H108)</f>
        <v/>
      </c>
      <c r="J109" s="346" t="str">
        <f>IF('1. Staff Posts&amp;Salary (Listing)'!M108="","",'1. Staff Posts&amp;Salary (Listing)'!M108)</f>
        <v/>
      </c>
      <c r="K109" s="347"/>
      <c r="L109" s="348"/>
      <c r="M109" s="349">
        <f t="shared" si="1"/>
        <v>0</v>
      </c>
      <c r="N109" s="350">
        <f>IFERROR('1. Staff Posts&amp;Salary (Listing)'!L108/12*'2. Staff Costs (Annual)'!K109*'2. Staff Costs (Annual)'!L109*J109,0)</f>
        <v>0</v>
      </c>
      <c r="O109" s="422"/>
      <c r="P109" s="347"/>
      <c r="Q109" s="348"/>
      <c r="R109" s="349">
        <f t="shared" si="2"/>
        <v>0</v>
      </c>
      <c r="S109" s="350">
        <f>IFERROR('1. Staff Posts&amp;Salary (Listing)'!L108*(1+SUM(O109))/12*'2. Staff Costs (Annual)'!P109*'2. Staff Costs (Annual)'!Q109*J109,0)</f>
        <v>0</v>
      </c>
      <c r="T109" s="422"/>
      <c r="U109" s="347"/>
      <c r="V109" s="348"/>
      <c r="W109" s="349">
        <f t="shared" si="3"/>
        <v>0</v>
      </c>
      <c r="X109" s="350">
        <f>IFERROR('1. Staff Posts&amp;Salary (Listing)'!L108*(1+SUM(O109))*(1+SUM(T109))/12*'2. Staff Costs (Annual)'!U109*'2. Staff Costs (Annual)'!V109*J109,0)</f>
        <v>0</v>
      </c>
      <c r="Y109" s="248"/>
      <c r="Z109" s="347"/>
      <c r="AA109" s="348"/>
      <c r="AB109" s="349">
        <f t="shared" si="4"/>
        <v>0</v>
      </c>
      <c r="AC109" s="350">
        <f>IFERROR('1. Staff Posts&amp;Salary (Listing)'!L108*(1+SUM(O109))*(1+SUM(T109))*(1+SUM(Y109))/12*'2. Staff Costs (Annual)'!Z109*'2. Staff Costs (Annual)'!AA109*J109,0)</f>
        <v>0</v>
      </c>
      <c r="AD109" s="248"/>
      <c r="AE109" s="347"/>
      <c r="AF109" s="348"/>
      <c r="AG109" s="349">
        <f t="shared" si="5"/>
        <v>0</v>
      </c>
      <c r="AH109" s="350">
        <f>IFERROR('1. Staff Posts&amp;Salary (Listing)'!L108*(1+SUM(O109))*(1+SUM(T109))*(1+SUM(Y109))*(1+SUM(AD109))/12*'2. Staff Costs (Annual)'!AE109*'2. Staff Costs (Annual)'!AF109*J109,0)</f>
        <v>0</v>
      </c>
      <c r="AI109" s="351">
        <f t="shared" si="6"/>
        <v>0</v>
      </c>
      <c r="AJ109" s="352">
        <f t="shared" si="7"/>
        <v>0</v>
      </c>
      <c r="AK109" s="4"/>
    </row>
    <row r="110" spans="2:37" x14ac:dyDescent="0.25">
      <c r="B110" s="4"/>
      <c r="C110" s="344" t="str">
        <f>IF('1. Staff Posts&amp;Salary (Listing)'!C109="","",'1. Staff Posts&amp;Salary (Listing)'!C109)</f>
        <v/>
      </c>
      <c r="D110" s="345" t="str">
        <f>IF('1. Staff Posts&amp;Salary (Listing)'!D109="","",'1. Staff Posts&amp;Salary (Listing)'!D109)</f>
        <v/>
      </c>
      <c r="E110" s="345" t="str">
        <f>IF('1. Staff Posts&amp;Salary (Listing)'!E109="","",'1. Staff Posts&amp;Salary (Listing)'!E109)</f>
        <v/>
      </c>
      <c r="F110" s="345" t="str">
        <f>VLOOKUP(D110,'START - AWARD DETAILS'!$F$20:$I$40,3,0)</f>
        <v>&lt;select&gt;</v>
      </c>
      <c r="G110" s="345" t="str">
        <f>IF('1. Staff Posts&amp;Salary (Listing)'!F109="","",'1. Staff Posts&amp;Salary (Listing)'!F109)</f>
        <v/>
      </c>
      <c r="H110" s="345" t="str">
        <f>IF('1. Staff Posts&amp;Salary (Listing)'!G109="","",'1. Staff Posts&amp;Salary (Listing)'!G109)</f>
        <v/>
      </c>
      <c r="I110" s="345" t="str">
        <f>IF('1. Staff Posts&amp;Salary (Listing)'!H109="","",'1. Staff Posts&amp;Salary (Listing)'!H109)</f>
        <v/>
      </c>
      <c r="J110" s="346" t="str">
        <f>IF('1. Staff Posts&amp;Salary (Listing)'!M109="","",'1. Staff Posts&amp;Salary (Listing)'!M109)</f>
        <v/>
      </c>
      <c r="K110" s="347"/>
      <c r="L110" s="348"/>
      <c r="M110" s="349">
        <f t="shared" si="1"/>
        <v>0</v>
      </c>
      <c r="N110" s="350">
        <f>IFERROR('1. Staff Posts&amp;Salary (Listing)'!L109/12*'2. Staff Costs (Annual)'!K110*'2. Staff Costs (Annual)'!L110*J110,0)</f>
        <v>0</v>
      </c>
      <c r="O110" s="422"/>
      <c r="P110" s="347"/>
      <c r="Q110" s="348"/>
      <c r="R110" s="349">
        <f t="shared" si="2"/>
        <v>0</v>
      </c>
      <c r="S110" s="350">
        <f>IFERROR('1. Staff Posts&amp;Salary (Listing)'!L109*(1+SUM(O110))/12*'2. Staff Costs (Annual)'!P110*'2. Staff Costs (Annual)'!Q110*J110,0)</f>
        <v>0</v>
      </c>
      <c r="T110" s="422"/>
      <c r="U110" s="347"/>
      <c r="V110" s="348"/>
      <c r="W110" s="349">
        <f t="shared" si="3"/>
        <v>0</v>
      </c>
      <c r="X110" s="350">
        <f>IFERROR('1. Staff Posts&amp;Salary (Listing)'!L109*(1+SUM(O110))*(1+SUM(T110))/12*'2. Staff Costs (Annual)'!U110*'2. Staff Costs (Annual)'!V110*J110,0)</f>
        <v>0</v>
      </c>
      <c r="Y110" s="248"/>
      <c r="Z110" s="347"/>
      <c r="AA110" s="348"/>
      <c r="AB110" s="349">
        <f t="shared" si="4"/>
        <v>0</v>
      </c>
      <c r="AC110" s="350">
        <f>IFERROR('1. Staff Posts&amp;Salary (Listing)'!L109*(1+SUM(O110))*(1+SUM(T110))*(1+SUM(Y110))/12*'2. Staff Costs (Annual)'!Z110*'2. Staff Costs (Annual)'!AA110*J110,0)</f>
        <v>0</v>
      </c>
      <c r="AD110" s="248"/>
      <c r="AE110" s="347"/>
      <c r="AF110" s="348"/>
      <c r="AG110" s="349">
        <f t="shared" si="5"/>
        <v>0</v>
      </c>
      <c r="AH110" s="350">
        <f>IFERROR('1. Staff Posts&amp;Salary (Listing)'!L109*(1+SUM(O110))*(1+SUM(T110))*(1+SUM(Y110))*(1+SUM(AD110))/12*'2. Staff Costs (Annual)'!AE110*'2. Staff Costs (Annual)'!AF110*J110,0)</f>
        <v>0</v>
      </c>
      <c r="AI110" s="351">
        <f t="shared" si="6"/>
        <v>0</v>
      </c>
      <c r="AJ110" s="352">
        <f t="shared" si="7"/>
        <v>0</v>
      </c>
      <c r="AK110" s="4"/>
    </row>
    <row r="111" spans="2:37" x14ac:dyDescent="0.25">
      <c r="B111" s="4"/>
      <c r="C111" s="344" t="str">
        <f>IF('1. Staff Posts&amp;Salary (Listing)'!C110="","",'1. Staff Posts&amp;Salary (Listing)'!C110)</f>
        <v/>
      </c>
      <c r="D111" s="345" t="str">
        <f>IF('1. Staff Posts&amp;Salary (Listing)'!D110="","",'1. Staff Posts&amp;Salary (Listing)'!D110)</f>
        <v/>
      </c>
      <c r="E111" s="345" t="str">
        <f>IF('1. Staff Posts&amp;Salary (Listing)'!E110="","",'1. Staff Posts&amp;Salary (Listing)'!E110)</f>
        <v/>
      </c>
      <c r="F111" s="345" t="str">
        <f>VLOOKUP(D111,'START - AWARD DETAILS'!$F$20:$I$40,3,0)</f>
        <v>&lt;select&gt;</v>
      </c>
      <c r="G111" s="345" t="str">
        <f>IF('1. Staff Posts&amp;Salary (Listing)'!F110="","",'1. Staff Posts&amp;Salary (Listing)'!F110)</f>
        <v/>
      </c>
      <c r="H111" s="345" t="str">
        <f>IF('1. Staff Posts&amp;Salary (Listing)'!G110="","",'1. Staff Posts&amp;Salary (Listing)'!G110)</f>
        <v/>
      </c>
      <c r="I111" s="345" t="str">
        <f>IF('1. Staff Posts&amp;Salary (Listing)'!H110="","",'1. Staff Posts&amp;Salary (Listing)'!H110)</f>
        <v/>
      </c>
      <c r="J111" s="346" t="str">
        <f>IF('1. Staff Posts&amp;Salary (Listing)'!M110="","",'1. Staff Posts&amp;Salary (Listing)'!M110)</f>
        <v/>
      </c>
      <c r="K111" s="347"/>
      <c r="L111" s="348"/>
      <c r="M111" s="349">
        <f t="shared" si="1"/>
        <v>0</v>
      </c>
      <c r="N111" s="350">
        <f>IFERROR('1. Staff Posts&amp;Salary (Listing)'!L110/12*'2. Staff Costs (Annual)'!K111*'2. Staff Costs (Annual)'!L111*J111,0)</f>
        <v>0</v>
      </c>
      <c r="O111" s="422"/>
      <c r="P111" s="347"/>
      <c r="Q111" s="348"/>
      <c r="R111" s="349">
        <f t="shared" si="2"/>
        <v>0</v>
      </c>
      <c r="S111" s="350">
        <f>IFERROR('1. Staff Posts&amp;Salary (Listing)'!L110*(1+SUM(O111))/12*'2. Staff Costs (Annual)'!P111*'2. Staff Costs (Annual)'!Q111*J111,0)</f>
        <v>0</v>
      </c>
      <c r="T111" s="422"/>
      <c r="U111" s="347"/>
      <c r="V111" s="348"/>
      <c r="W111" s="349">
        <f t="shared" si="3"/>
        <v>0</v>
      </c>
      <c r="X111" s="350">
        <f>IFERROR('1. Staff Posts&amp;Salary (Listing)'!L110*(1+SUM(O111))*(1+SUM(T111))/12*'2. Staff Costs (Annual)'!U111*'2. Staff Costs (Annual)'!V111*J111,0)</f>
        <v>0</v>
      </c>
      <c r="Y111" s="248"/>
      <c r="Z111" s="347"/>
      <c r="AA111" s="348"/>
      <c r="AB111" s="349">
        <f t="shared" si="4"/>
        <v>0</v>
      </c>
      <c r="AC111" s="350">
        <f>IFERROR('1. Staff Posts&amp;Salary (Listing)'!L110*(1+SUM(O111))*(1+SUM(T111))*(1+SUM(Y111))/12*'2. Staff Costs (Annual)'!Z111*'2. Staff Costs (Annual)'!AA111*J111,0)</f>
        <v>0</v>
      </c>
      <c r="AD111" s="248"/>
      <c r="AE111" s="347"/>
      <c r="AF111" s="348"/>
      <c r="AG111" s="349">
        <f t="shared" si="5"/>
        <v>0</v>
      </c>
      <c r="AH111" s="350">
        <f>IFERROR('1. Staff Posts&amp;Salary (Listing)'!L110*(1+SUM(O111))*(1+SUM(T111))*(1+SUM(Y111))*(1+SUM(AD111))/12*'2. Staff Costs (Annual)'!AE111*'2. Staff Costs (Annual)'!AF111*J111,0)</f>
        <v>0</v>
      </c>
      <c r="AI111" s="351">
        <f t="shared" si="6"/>
        <v>0</v>
      </c>
      <c r="AJ111" s="352">
        <f t="shared" si="7"/>
        <v>0</v>
      </c>
      <c r="AK111" s="4"/>
    </row>
    <row r="112" spans="2:37" x14ac:dyDescent="0.25">
      <c r="B112" s="4"/>
      <c r="C112" s="344" t="str">
        <f>IF('1. Staff Posts&amp;Salary (Listing)'!C111="","",'1. Staff Posts&amp;Salary (Listing)'!C111)</f>
        <v/>
      </c>
      <c r="D112" s="345" t="str">
        <f>IF('1. Staff Posts&amp;Salary (Listing)'!D111="","",'1. Staff Posts&amp;Salary (Listing)'!D111)</f>
        <v/>
      </c>
      <c r="E112" s="345" t="str">
        <f>IF('1. Staff Posts&amp;Salary (Listing)'!E111="","",'1. Staff Posts&amp;Salary (Listing)'!E111)</f>
        <v/>
      </c>
      <c r="F112" s="345" t="str">
        <f>VLOOKUP(D112,'START - AWARD DETAILS'!$F$20:$I$40,3,0)</f>
        <v>&lt;select&gt;</v>
      </c>
      <c r="G112" s="345" t="str">
        <f>IF('1. Staff Posts&amp;Salary (Listing)'!F111="","",'1. Staff Posts&amp;Salary (Listing)'!F111)</f>
        <v/>
      </c>
      <c r="H112" s="345" t="str">
        <f>IF('1. Staff Posts&amp;Salary (Listing)'!G111="","",'1. Staff Posts&amp;Salary (Listing)'!G111)</f>
        <v/>
      </c>
      <c r="I112" s="345" t="str">
        <f>IF('1. Staff Posts&amp;Salary (Listing)'!H111="","",'1. Staff Posts&amp;Salary (Listing)'!H111)</f>
        <v/>
      </c>
      <c r="J112" s="346" t="str">
        <f>IF('1. Staff Posts&amp;Salary (Listing)'!M111="","",'1. Staff Posts&amp;Salary (Listing)'!M111)</f>
        <v/>
      </c>
      <c r="K112" s="347"/>
      <c r="L112" s="348"/>
      <c r="M112" s="349">
        <f t="shared" si="1"/>
        <v>0</v>
      </c>
      <c r="N112" s="350">
        <f>IFERROR('1. Staff Posts&amp;Salary (Listing)'!L111/12*'2. Staff Costs (Annual)'!K112*'2. Staff Costs (Annual)'!L112*J112,0)</f>
        <v>0</v>
      </c>
      <c r="O112" s="422"/>
      <c r="P112" s="347"/>
      <c r="Q112" s="348"/>
      <c r="R112" s="349">
        <f t="shared" si="2"/>
        <v>0</v>
      </c>
      <c r="S112" s="350">
        <f>IFERROR('1. Staff Posts&amp;Salary (Listing)'!L111*(1+SUM(O112))/12*'2. Staff Costs (Annual)'!P112*'2. Staff Costs (Annual)'!Q112*J112,0)</f>
        <v>0</v>
      </c>
      <c r="T112" s="422"/>
      <c r="U112" s="347"/>
      <c r="V112" s="348"/>
      <c r="W112" s="349">
        <f t="shared" si="3"/>
        <v>0</v>
      </c>
      <c r="X112" s="350">
        <f>IFERROR('1. Staff Posts&amp;Salary (Listing)'!L111*(1+SUM(O112))*(1+SUM(T112))/12*'2. Staff Costs (Annual)'!U112*'2. Staff Costs (Annual)'!V112*J112,0)</f>
        <v>0</v>
      </c>
      <c r="Y112" s="248"/>
      <c r="Z112" s="347"/>
      <c r="AA112" s="348"/>
      <c r="AB112" s="349">
        <f t="shared" si="4"/>
        <v>0</v>
      </c>
      <c r="AC112" s="350">
        <f>IFERROR('1. Staff Posts&amp;Salary (Listing)'!L111*(1+SUM(O112))*(1+SUM(T112))*(1+SUM(Y112))/12*'2. Staff Costs (Annual)'!Z112*'2. Staff Costs (Annual)'!AA112*J112,0)</f>
        <v>0</v>
      </c>
      <c r="AD112" s="248"/>
      <c r="AE112" s="347"/>
      <c r="AF112" s="348"/>
      <c r="AG112" s="349">
        <f t="shared" si="5"/>
        <v>0</v>
      </c>
      <c r="AH112" s="350">
        <f>IFERROR('1. Staff Posts&amp;Salary (Listing)'!L111*(1+SUM(O112))*(1+SUM(T112))*(1+SUM(Y112))*(1+SUM(AD112))/12*'2. Staff Costs (Annual)'!AE112*'2. Staff Costs (Annual)'!AF112*J112,0)</f>
        <v>0</v>
      </c>
      <c r="AI112" s="351">
        <f t="shared" si="6"/>
        <v>0</v>
      </c>
      <c r="AJ112" s="352">
        <f t="shared" si="7"/>
        <v>0</v>
      </c>
      <c r="AK112" s="4"/>
    </row>
    <row r="113" spans="2:37" x14ac:dyDescent="0.25">
      <c r="B113" s="4"/>
      <c r="C113" s="344" t="str">
        <f>IF('1. Staff Posts&amp;Salary (Listing)'!C112="","",'1. Staff Posts&amp;Salary (Listing)'!C112)</f>
        <v/>
      </c>
      <c r="D113" s="345" t="str">
        <f>IF('1. Staff Posts&amp;Salary (Listing)'!D112="","",'1. Staff Posts&amp;Salary (Listing)'!D112)</f>
        <v/>
      </c>
      <c r="E113" s="345" t="str">
        <f>IF('1. Staff Posts&amp;Salary (Listing)'!E112="","",'1. Staff Posts&amp;Salary (Listing)'!E112)</f>
        <v/>
      </c>
      <c r="F113" s="345" t="str">
        <f>VLOOKUP(D113,'START - AWARD DETAILS'!$F$20:$I$40,3,0)</f>
        <v>&lt;select&gt;</v>
      </c>
      <c r="G113" s="345" t="str">
        <f>IF('1. Staff Posts&amp;Salary (Listing)'!F112="","",'1. Staff Posts&amp;Salary (Listing)'!F112)</f>
        <v/>
      </c>
      <c r="H113" s="345" t="str">
        <f>IF('1. Staff Posts&amp;Salary (Listing)'!G112="","",'1. Staff Posts&amp;Salary (Listing)'!G112)</f>
        <v/>
      </c>
      <c r="I113" s="345" t="str">
        <f>IF('1. Staff Posts&amp;Salary (Listing)'!H112="","",'1. Staff Posts&amp;Salary (Listing)'!H112)</f>
        <v/>
      </c>
      <c r="J113" s="346" t="str">
        <f>IF('1. Staff Posts&amp;Salary (Listing)'!M112="","",'1. Staff Posts&amp;Salary (Listing)'!M112)</f>
        <v/>
      </c>
      <c r="K113" s="347"/>
      <c r="L113" s="348"/>
      <c r="M113" s="349">
        <f t="shared" si="1"/>
        <v>0</v>
      </c>
      <c r="N113" s="350">
        <f>IFERROR('1. Staff Posts&amp;Salary (Listing)'!L112/12*'2. Staff Costs (Annual)'!K113*'2. Staff Costs (Annual)'!L113*J113,0)</f>
        <v>0</v>
      </c>
      <c r="O113" s="422"/>
      <c r="P113" s="347"/>
      <c r="Q113" s="348"/>
      <c r="R113" s="349">
        <f t="shared" si="2"/>
        <v>0</v>
      </c>
      <c r="S113" s="350">
        <f>IFERROR('1. Staff Posts&amp;Salary (Listing)'!L112*(1+SUM(O113))/12*'2. Staff Costs (Annual)'!P113*'2. Staff Costs (Annual)'!Q113*J113,0)</f>
        <v>0</v>
      </c>
      <c r="T113" s="422"/>
      <c r="U113" s="347"/>
      <c r="V113" s="348"/>
      <c r="W113" s="349">
        <f t="shared" si="3"/>
        <v>0</v>
      </c>
      <c r="X113" s="350">
        <f>IFERROR('1. Staff Posts&amp;Salary (Listing)'!L112*(1+SUM(O113))*(1+SUM(T113))/12*'2. Staff Costs (Annual)'!U113*'2. Staff Costs (Annual)'!V113*J113,0)</f>
        <v>0</v>
      </c>
      <c r="Y113" s="248"/>
      <c r="Z113" s="347"/>
      <c r="AA113" s="348"/>
      <c r="AB113" s="349">
        <f t="shared" si="4"/>
        <v>0</v>
      </c>
      <c r="AC113" s="350">
        <f>IFERROR('1. Staff Posts&amp;Salary (Listing)'!L112*(1+SUM(O113))*(1+SUM(T113))*(1+SUM(Y113))/12*'2. Staff Costs (Annual)'!Z113*'2. Staff Costs (Annual)'!AA113*J113,0)</f>
        <v>0</v>
      </c>
      <c r="AD113" s="248"/>
      <c r="AE113" s="347"/>
      <c r="AF113" s="348"/>
      <c r="AG113" s="349">
        <f t="shared" si="5"/>
        <v>0</v>
      </c>
      <c r="AH113" s="350">
        <f>IFERROR('1. Staff Posts&amp;Salary (Listing)'!L112*(1+SUM(O113))*(1+SUM(T113))*(1+SUM(Y113))*(1+SUM(AD113))/12*'2. Staff Costs (Annual)'!AE113*'2. Staff Costs (Annual)'!AF113*J113,0)</f>
        <v>0</v>
      </c>
      <c r="AI113" s="351">
        <f t="shared" si="6"/>
        <v>0</v>
      </c>
      <c r="AJ113" s="352">
        <f t="shared" si="7"/>
        <v>0</v>
      </c>
      <c r="AK113" s="4"/>
    </row>
    <row r="114" spans="2:37" x14ac:dyDescent="0.25">
      <c r="B114" s="4"/>
      <c r="C114" s="344" t="str">
        <f>IF('1. Staff Posts&amp;Salary (Listing)'!C113="","",'1. Staff Posts&amp;Salary (Listing)'!C113)</f>
        <v/>
      </c>
      <c r="D114" s="345" t="str">
        <f>IF('1. Staff Posts&amp;Salary (Listing)'!D113="","",'1. Staff Posts&amp;Salary (Listing)'!D113)</f>
        <v/>
      </c>
      <c r="E114" s="345" t="str">
        <f>IF('1. Staff Posts&amp;Salary (Listing)'!E113="","",'1. Staff Posts&amp;Salary (Listing)'!E113)</f>
        <v/>
      </c>
      <c r="F114" s="345" t="str">
        <f>VLOOKUP(D114,'START - AWARD DETAILS'!$F$20:$I$40,3,0)</f>
        <v>&lt;select&gt;</v>
      </c>
      <c r="G114" s="345" t="str">
        <f>IF('1. Staff Posts&amp;Salary (Listing)'!F113="","",'1. Staff Posts&amp;Salary (Listing)'!F113)</f>
        <v/>
      </c>
      <c r="H114" s="345" t="str">
        <f>IF('1. Staff Posts&amp;Salary (Listing)'!G113="","",'1. Staff Posts&amp;Salary (Listing)'!G113)</f>
        <v/>
      </c>
      <c r="I114" s="345" t="str">
        <f>IF('1. Staff Posts&amp;Salary (Listing)'!H113="","",'1. Staff Posts&amp;Salary (Listing)'!H113)</f>
        <v/>
      </c>
      <c r="J114" s="346" t="str">
        <f>IF('1. Staff Posts&amp;Salary (Listing)'!M113="","",'1. Staff Posts&amp;Salary (Listing)'!M113)</f>
        <v/>
      </c>
      <c r="K114" s="347"/>
      <c r="L114" s="348"/>
      <c r="M114" s="349">
        <f t="shared" si="1"/>
        <v>0</v>
      </c>
      <c r="N114" s="350">
        <f>IFERROR('1. Staff Posts&amp;Salary (Listing)'!L113/12*'2. Staff Costs (Annual)'!K114*'2. Staff Costs (Annual)'!L114*J114,0)</f>
        <v>0</v>
      </c>
      <c r="O114" s="422"/>
      <c r="P114" s="347"/>
      <c r="Q114" s="348"/>
      <c r="R114" s="349">
        <f t="shared" si="2"/>
        <v>0</v>
      </c>
      <c r="S114" s="350">
        <f>IFERROR('1. Staff Posts&amp;Salary (Listing)'!L113*(1+SUM(O114))/12*'2. Staff Costs (Annual)'!P114*'2. Staff Costs (Annual)'!Q114*J114,0)</f>
        <v>0</v>
      </c>
      <c r="T114" s="422"/>
      <c r="U114" s="347"/>
      <c r="V114" s="348"/>
      <c r="W114" s="349">
        <f t="shared" si="3"/>
        <v>0</v>
      </c>
      <c r="X114" s="350">
        <f>IFERROR('1. Staff Posts&amp;Salary (Listing)'!L113*(1+SUM(O114))*(1+SUM(T114))/12*'2. Staff Costs (Annual)'!U114*'2. Staff Costs (Annual)'!V114*J114,0)</f>
        <v>0</v>
      </c>
      <c r="Y114" s="248"/>
      <c r="Z114" s="347"/>
      <c r="AA114" s="348"/>
      <c r="AB114" s="349">
        <f t="shared" si="4"/>
        <v>0</v>
      </c>
      <c r="AC114" s="350">
        <f>IFERROR('1. Staff Posts&amp;Salary (Listing)'!L113*(1+SUM(O114))*(1+SUM(T114))*(1+SUM(Y114))/12*'2. Staff Costs (Annual)'!Z114*'2. Staff Costs (Annual)'!AA114*J114,0)</f>
        <v>0</v>
      </c>
      <c r="AD114" s="248"/>
      <c r="AE114" s="347"/>
      <c r="AF114" s="348"/>
      <c r="AG114" s="349">
        <f t="shared" si="5"/>
        <v>0</v>
      </c>
      <c r="AH114" s="350">
        <f>IFERROR('1. Staff Posts&amp;Salary (Listing)'!L113*(1+SUM(O114))*(1+SUM(T114))*(1+SUM(Y114))*(1+SUM(AD114))/12*'2. Staff Costs (Annual)'!AE114*'2. Staff Costs (Annual)'!AF114*J114,0)</f>
        <v>0</v>
      </c>
      <c r="AI114" s="351">
        <f t="shared" si="6"/>
        <v>0</v>
      </c>
      <c r="AJ114" s="352">
        <f t="shared" si="7"/>
        <v>0</v>
      </c>
      <c r="AK114" s="4"/>
    </row>
    <row r="115" spans="2:37" x14ac:dyDescent="0.25">
      <c r="B115" s="4"/>
      <c r="C115" s="344" t="str">
        <f>IF('1. Staff Posts&amp;Salary (Listing)'!C114="","",'1. Staff Posts&amp;Salary (Listing)'!C114)</f>
        <v/>
      </c>
      <c r="D115" s="345" t="str">
        <f>IF('1. Staff Posts&amp;Salary (Listing)'!D114="","",'1. Staff Posts&amp;Salary (Listing)'!D114)</f>
        <v/>
      </c>
      <c r="E115" s="345" t="str">
        <f>IF('1. Staff Posts&amp;Salary (Listing)'!E114="","",'1. Staff Posts&amp;Salary (Listing)'!E114)</f>
        <v/>
      </c>
      <c r="F115" s="345" t="str">
        <f>VLOOKUP(D115,'START - AWARD DETAILS'!$F$20:$I$40,3,0)</f>
        <v>&lt;select&gt;</v>
      </c>
      <c r="G115" s="345" t="str">
        <f>IF('1. Staff Posts&amp;Salary (Listing)'!F114="","",'1. Staff Posts&amp;Salary (Listing)'!F114)</f>
        <v/>
      </c>
      <c r="H115" s="345" t="str">
        <f>IF('1. Staff Posts&amp;Salary (Listing)'!G114="","",'1. Staff Posts&amp;Salary (Listing)'!G114)</f>
        <v/>
      </c>
      <c r="I115" s="345" t="str">
        <f>IF('1. Staff Posts&amp;Salary (Listing)'!H114="","",'1. Staff Posts&amp;Salary (Listing)'!H114)</f>
        <v/>
      </c>
      <c r="J115" s="346" t="str">
        <f>IF('1. Staff Posts&amp;Salary (Listing)'!M114="","",'1. Staff Posts&amp;Salary (Listing)'!M114)</f>
        <v/>
      </c>
      <c r="K115" s="347"/>
      <c r="L115" s="348"/>
      <c r="M115" s="349">
        <f t="shared" ref="M115:M178" si="15">IFERROR(K115*L115/12,0)</f>
        <v>0</v>
      </c>
      <c r="N115" s="350">
        <f>IFERROR('1. Staff Posts&amp;Salary (Listing)'!L114/12*'2. Staff Costs (Annual)'!K115*'2. Staff Costs (Annual)'!L115*J115,0)</f>
        <v>0</v>
      </c>
      <c r="O115" s="422"/>
      <c r="P115" s="347"/>
      <c r="Q115" s="348"/>
      <c r="R115" s="349">
        <f t="shared" ref="R115:R178" si="16">IFERROR(P115*Q115/12,0)</f>
        <v>0</v>
      </c>
      <c r="S115" s="350">
        <f>IFERROR('1. Staff Posts&amp;Salary (Listing)'!L114*(1+SUM(O115))/12*'2. Staff Costs (Annual)'!P115*'2. Staff Costs (Annual)'!Q115*J115,0)</f>
        <v>0</v>
      </c>
      <c r="T115" s="422"/>
      <c r="U115" s="347"/>
      <c r="V115" s="348"/>
      <c r="W115" s="349">
        <f t="shared" ref="W115:W178" si="17">IFERROR(U115*V115/12,0)</f>
        <v>0</v>
      </c>
      <c r="X115" s="350">
        <f>IFERROR('1. Staff Posts&amp;Salary (Listing)'!L114*(1+SUM(O115))*(1+SUM(T115))/12*'2. Staff Costs (Annual)'!U115*'2. Staff Costs (Annual)'!V115*J115,0)</f>
        <v>0</v>
      </c>
      <c r="Y115" s="248"/>
      <c r="Z115" s="347"/>
      <c r="AA115" s="348"/>
      <c r="AB115" s="349">
        <f t="shared" ref="AB115:AB178" si="18">IFERROR(Z115*AA115/12,0)</f>
        <v>0</v>
      </c>
      <c r="AC115" s="350">
        <f>IFERROR('1. Staff Posts&amp;Salary (Listing)'!L114*(1+SUM(O115))*(1+SUM(T115))*(1+SUM(Y115))/12*'2. Staff Costs (Annual)'!Z115*'2. Staff Costs (Annual)'!AA115*J115,0)</f>
        <v>0</v>
      </c>
      <c r="AD115" s="248"/>
      <c r="AE115" s="347"/>
      <c r="AF115" s="348"/>
      <c r="AG115" s="349">
        <f t="shared" ref="AG115:AG178" si="19">IFERROR(AE115*AF115/12,0)</f>
        <v>0</v>
      </c>
      <c r="AH115" s="350">
        <f>IFERROR('1. Staff Posts&amp;Salary (Listing)'!L114*(1+SUM(O115))*(1+SUM(T115))*(1+SUM(Y115))*(1+SUM(AD115))/12*'2. Staff Costs (Annual)'!AE115*'2. Staff Costs (Annual)'!AF115*J115,0)</f>
        <v>0</v>
      </c>
      <c r="AI115" s="351">
        <f t="shared" ref="AI115:AI178" si="20">AG115+AB115+W115+R115+M115</f>
        <v>0</v>
      </c>
      <c r="AJ115" s="352">
        <f t="shared" ref="AJ115:AJ178" si="21">AH115+AC115+X115+S115+N115</f>
        <v>0</v>
      </c>
      <c r="AK115" s="4"/>
    </row>
    <row r="116" spans="2:37" x14ac:dyDescent="0.25">
      <c r="B116" s="4"/>
      <c r="C116" s="344" t="str">
        <f>IF('1. Staff Posts&amp;Salary (Listing)'!C115="","",'1. Staff Posts&amp;Salary (Listing)'!C115)</f>
        <v/>
      </c>
      <c r="D116" s="345" t="str">
        <f>IF('1. Staff Posts&amp;Salary (Listing)'!D115="","",'1. Staff Posts&amp;Salary (Listing)'!D115)</f>
        <v/>
      </c>
      <c r="E116" s="345" t="str">
        <f>IF('1. Staff Posts&amp;Salary (Listing)'!E115="","",'1. Staff Posts&amp;Salary (Listing)'!E115)</f>
        <v/>
      </c>
      <c r="F116" s="345" t="str">
        <f>VLOOKUP(D116,'START - AWARD DETAILS'!$F$20:$I$40,3,0)</f>
        <v>&lt;select&gt;</v>
      </c>
      <c r="G116" s="345" t="str">
        <f>IF('1. Staff Posts&amp;Salary (Listing)'!F115="","",'1. Staff Posts&amp;Salary (Listing)'!F115)</f>
        <v/>
      </c>
      <c r="H116" s="345" t="str">
        <f>IF('1. Staff Posts&amp;Salary (Listing)'!G115="","",'1. Staff Posts&amp;Salary (Listing)'!G115)</f>
        <v/>
      </c>
      <c r="I116" s="345" t="str">
        <f>IF('1. Staff Posts&amp;Salary (Listing)'!H115="","",'1. Staff Posts&amp;Salary (Listing)'!H115)</f>
        <v/>
      </c>
      <c r="J116" s="346" t="str">
        <f>IF('1. Staff Posts&amp;Salary (Listing)'!M115="","",'1. Staff Posts&amp;Salary (Listing)'!M115)</f>
        <v/>
      </c>
      <c r="K116" s="347"/>
      <c r="L116" s="348"/>
      <c r="M116" s="349">
        <f t="shared" si="15"/>
        <v>0</v>
      </c>
      <c r="N116" s="350">
        <f>IFERROR('1. Staff Posts&amp;Salary (Listing)'!L115/12*'2. Staff Costs (Annual)'!K116*'2. Staff Costs (Annual)'!L116*J116,0)</f>
        <v>0</v>
      </c>
      <c r="O116" s="422"/>
      <c r="P116" s="347"/>
      <c r="Q116" s="348"/>
      <c r="R116" s="349">
        <f t="shared" si="16"/>
        <v>0</v>
      </c>
      <c r="S116" s="350">
        <f>IFERROR('1. Staff Posts&amp;Salary (Listing)'!L115*(1+SUM(O116))/12*'2. Staff Costs (Annual)'!P116*'2. Staff Costs (Annual)'!Q116*J116,0)</f>
        <v>0</v>
      </c>
      <c r="T116" s="422"/>
      <c r="U116" s="347"/>
      <c r="V116" s="348"/>
      <c r="W116" s="349">
        <f t="shared" si="17"/>
        <v>0</v>
      </c>
      <c r="X116" s="350">
        <f>IFERROR('1. Staff Posts&amp;Salary (Listing)'!L115*(1+SUM(O116))*(1+SUM(T116))/12*'2. Staff Costs (Annual)'!U116*'2. Staff Costs (Annual)'!V116*J116,0)</f>
        <v>0</v>
      </c>
      <c r="Y116" s="248"/>
      <c r="Z116" s="347"/>
      <c r="AA116" s="348"/>
      <c r="AB116" s="349">
        <f t="shared" si="18"/>
        <v>0</v>
      </c>
      <c r="AC116" s="350">
        <f>IFERROR('1. Staff Posts&amp;Salary (Listing)'!L115*(1+SUM(O116))*(1+SUM(T116))*(1+SUM(Y116))/12*'2. Staff Costs (Annual)'!Z116*'2. Staff Costs (Annual)'!AA116*J116,0)</f>
        <v>0</v>
      </c>
      <c r="AD116" s="248"/>
      <c r="AE116" s="347"/>
      <c r="AF116" s="348"/>
      <c r="AG116" s="349">
        <f t="shared" si="19"/>
        <v>0</v>
      </c>
      <c r="AH116" s="350">
        <f>IFERROR('1. Staff Posts&amp;Salary (Listing)'!L115*(1+SUM(O116))*(1+SUM(T116))*(1+SUM(Y116))*(1+SUM(AD116))/12*'2. Staff Costs (Annual)'!AE116*'2. Staff Costs (Annual)'!AF116*J116,0)</f>
        <v>0</v>
      </c>
      <c r="AI116" s="351">
        <f t="shared" si="20"/>
        <v>0</v>
      </c>
      <c r="AJ116" s="352">
        <f t="shared" si="21"/>
        <v>0</v>
      </c>
      <c r="AK116" s="4"/>
    </row>
    <row r="117" spans="2:37" x14ac:dyDescent="0.25">
      <c r="B117" s="4"/>
      <c r="C117" s="344" t="str">
        <f>IF('1. Staff Posts&amp;Salary (Listing)'!C116="","",'1. Staff Posts&amp;Salary (Listing)'!C116)</f>
        <v/>
      </c>
      <c r="D117" s="345" t="str">
        <f>IF('1. Staff Posts&amp;Salary (Listing)'!D116="","",'1. Staff Posts&amp;Salary (Listing)'!D116)</f>
        <v/>
      </c>
      <c r="E117" s="345" t="str">
        <f>IF('1. Staff Posts&amp;Salary (Listing)'!E116="","",'1. Staff Posts&amp;Salary (Listing)'!E116)</f>
        <v/>
      </c>
      <c r="F117" s="345" t="str">
        <f>VLOOKUP(D117,'START - AWARD DETAILS'!$F$20:$I$40,3,0)</f>
        <v>&lt;select&gt;</v>
      </c>
      <c r="G117" s="345" t="str">
        <f>IF('1. Staff Posts&amp;Salary (Listing)'!F116="","",'1. Staff Posts&amp;Salary (Listing)'!F116)</f>
        <v/>
      </c>
      <c r="H117" s="345" t="str">
        <f>IF('1. Staff Posts&amp;Salary (Listing)'!G116="","",'1. Staff Posts&amp;Salary (Listing)'!G116)</f>
        <v/>
      </c>
      <c r="I117" s="345" t="str">
        <f>IF('1. Staff Posts&amp;Salary (Listing)'!H116="","",'1. Staff Posts&amp;Salary (Listing)'!H116)</f>
        <v/>
      </c>
      <c r="J117" s="346" t="str">
        <f>IF('1. Staff Posts&amp;Salary (Listing)'!M116="","",'1. Staff Posts&amp;Salary (Listing)'!M116)</f>
        <v/>
      </c>
      <c r="K117" s="347"/>
      <c r="L117" s="348"/>
      <c r="M117" s="349">
        <f t="shared" si="15"/>
        <v>0</v>
      </c>
      <c r="N117" s="350">
        <f>IFERROR('1. Staff Posts&amp;Salary (Listing)'!L116/12*'2. Staff Costs (Annual)'!K117*'2. Staff Costs (Annual)'!L117*J117,0)</f>
        <v>0</v>
      </c>
      <c r="O117" s="422"/>
      <c r="P117" s="347"/>
      <c r="Q117" s="348"/>
      <c r="R117" s="349">
        <f t="shared" si="16"/>
        <v>0</v>
      </c>
      <c r="S117" s="350">
        <f>IFERROR('1. Staff Posts&amp;Salary (Listing)'!L116*(1+SUM(O117))/12*'2. Staff Costs (Annual)'!P117*'2. Staff Costs (Annual)'!Q117*J117,0)</f>
        <v>0</v>
      </c>
      <c r="T117" s="422"/>
      <c r="U117" s="347"/>
      <c r="V117" s="348"/>
      <c r="W117" s="349">
        <f t="shared" si="17"/>
        <v>0</v>
      </c>
      <c r="X117" s="350">
        <f>IFERROR('1. Staff Posts&amp;Salary (Listing)'!L116*(1+SUM(O117))*(1+SUM(T117))/12*'2. Staff Costs (Annual)'!U117*'2. Staff Costs (Annual)'!V117*J117,0)</f>
        <v>0</v>
      </c>
      <c r="Y117" s="248"/>
      <c r="Z117" s="347"/>
      <c r="AA117" s="348"/>
      <c r="AB117" s="349">
        <f t="shared" si="18"/>
        <v>0</v>
      </c>
      <c r="AC117" s="350">
        <f>IFERROR('1. Staff Posts&amp;Salary (Listing)'!L116*(1+SUM(O117))*(1+SUM(T117))*(1+SUM(Y117))/12*'2. Staff Costs (Annual)'!Z117*'2. Staff Costs (Annual)'!AA117*J117,0)</f>
        <v>0</v>
      </c>
      <c r="AD117" s="248"/>
      <c r="AE117" s="347"/>
      <c r="AF117" s="348"/>
      <c r="AG117" s="349">
        <f t="shared" si="19"/>
        <v>0</v>
      </c>
      <c r="AH117" s="350">
        <f>IFERROR('1. Staff Posts&amp;Salary (Listing)'!L116*(1+SUM(O117))*(1+SUM(T117))*(1+SUM(Y117))*(1+SUM(AD117))/12*'2. Staff Costs (Annual)'!AE117*'2. Staff Costs (Annual)'!AF117*J117,0)</f>
        <v>0</v>
      </c>
      <c r="AI117" s="351">
        <f t="shared" si="20"/>
        <v>0</v>
      </c>
      <c r="AJ117" s="352">
        <f t="shared" si="21"/>
        <v>0</v>
      </c>
      <c r="AK117" s="4"/>
    </row>
    <row r="118" spans="2:37" x14ac:dyDescent="0.25">
      <c r="B118" s="4"/>
      <c r="C118" s="344" t="str">
        <f>IF('1. Staff Posts&amp;Salary (Listing)'!C117="","",'1. Staff Posts&amp;Salary (Listing)'!C117)</f>
        <v/>
      </c>
      <c r="D118" s="345" t="str">
        <f>IF('1. Staff Posts&amp;Salary (Listing)'!D117="","",'1. Staff Posts&amp;Salary (Listing)'!D117)</f>
        <v/>
      </c>
      <c r="E118" s="345" t="str">
        <f>IF('1. Staff Posts&amp;Salary (Listing)'!E117="","",'1. Staff Posts&amp;Salary (Listing)'!E117)</f>
        <v/>
      </c>
      <c r="F118" s="345" t="str">
        <f>VLOOKUP(D118,'START - AWARD DETAILS'!$F$20:$I$40,3,0)</f>
        <v>&lt;select&gt;</v>
      </c>
      <c r="G118" s="345" t="str">
        <f>IF('1. Staff Posts&amp;Salary (Listing)'!F117="","",'1. Staff Posts&amp;Salary (Listing)'!F117)</f>
        <v/>
      </c>
      <c r="H118" s="345" t="str">
        <f>IF('1. Staff Posts&amp;Salary (Listing)'!G117="","",'1. Staff Posts&amp;Salary (Listing)'!G117)</f>
        <v/>
      </c>
      <c r="I118" s="345" t="str">
        <f>IF('1. Staff Posts&amp;Salary (Listing)'!H117="","",'1. Staff Posts&amp;Salary (Listing)'!H117)</f>
        <v/>
      </c>
      <c r="J118" s="346" t="str">
        <f>IF('1. Staff Posts&amp;Salary (Listing)'!M117="","",'1. Staff Posts&amp;Salary (Listing)'!M117)</f>
        <v/>
      </c>
      <c r="K118" s="347"/>
      <c r="L118" s="348"/>
      <c r="M118" s="349">
        <f t="shared" si="15"/>
        <v>0</v>
      </c>
      <c r="N118" s="350">
        <f>IFERROR('1. Staff Posts&amp;Salary (Listing)'!L117/12*'2. Staff Costs (Annual)'!K118*'2. Staff Costs (Annual)'!L118*J118,0)</f>
        <v>0</v>
      </c>
      <c r="O118" s="422"/>
      <c r="P118" s="347"/>
      <c r="Q118" s="348"/>
      <c r="R118" s="349">
        <f t="shared" si="16"/>
        <v>0</v>
      </c>
      <c r="S118" s="350">
        <f>IFERROR('1. Staff Posts&amp;Salary (Listing)'!L117*(1+SUM(O118))/12*'2. Staff Costs (Annual)'!P118*'2. Staff Costs (Annual)'!Q118*J118,0)</f>
        <v>0</v>
      </c>
      <c r="T118" s="422"/>
      <c r="U118" s="347"/>
      <c r="V118" s="348"/>
      <c r="W118" s="349">
        <f t="shared" si="17"/>
        <v>0</v>
      </c>
      <c r="X118" s="350">
        <f>IFERROR('1. Staff Posts&amp;Salary (Listing)'!L117*(1+SUM(O118))*(1+SUM(T118))/12*'2. Staff Costs (Annual)'!U118*'2. Staff Costs (Annual)'!V118*J118,0)</f>
        <v>0</v>
      </c>
      <c r="Y118" s="248"/>
      <c r="Z118" s="347"/>
      <c r="AA118" s="348"/>
      <c r="AB118" s="349">
        <f t="shared" si="18"/>
        <v>0</v>
      </c>
      <c r="AC118" s="350">
        <f>IFERROR('1. Staff Posts&amp;Salary (Listing)'!L117*(1+SUM(O118))*(1+SUM(T118))*(1+SUM(Y118))/12*'2. Staff Costs (Annual)'!Z118*'2. Staff Costs (Annual)'!AA118*J118,0)</f>
        <v>0</v>
      </c>
      <c r="AD118" s="248"/>
      <c r="AE118" s="347"/>
      <c r="AF118" s="348"/>
      <c r="AG118" s="349">
        <f t="shared" si="19"/>
        <v>0</v>
      </c>
      <c r="AH118" s="350">
        <f>IFERROR('1. Staff Posts&amp;Salary (Listing)'!L117*(1+SUM(O118))*(1+SUM(T118))*(1+SUM(Y118))*(1+SUM(AD118))/12*'2. Staff Costs (Annual)'!AE118*'2. Staff Costs (Annual)'!AF118*J118,0)</f>
        <v>0</v>
      </c>
      <c r="AI118" s="351">
        <f t="shared" si="20"/>
        <v>0</v>
      </c>
      <c r="AJ118" s="352">
        <f t="shared" si="21"/>
        <v>0</v>
      </c>
      <c r="AK118" s="4"/>
    </row>
    <row r="119" spans="2:37" x14ac:dyDescent="0.25">
      <c r="B119" s="4"/>
      <c r="C119" s="344" t="str">
        <f>IF('1. Staff Posts&amp;Salary (Listing)'!C118="","",'1. Staff Posts&amp;Salary (Listing)'!C118)</f>
        <v/>
      </c>
      <c r="D119" s="345" t="str">
        <f>IF('1. Staff Posts&amp;Salary (Listing)'!D118="","",'1. Staff Posts&amp;Salary (Listing)'!D118)</f>
        <v/>
      </c>
      <c r="E119" s="345" t="str">
        <f>IF('1. Staff Posts&amp;Salary (Listing)'!E118="","",'1. Staff Posts&amp;Salary (Listing)'!E118)</f>
        <v/>
      </c>
      <c r="F119" s="345" t="str">
        <f>VLOOKUP(D119,'START - AWARD DETAILS'!$F$20:$I$40,3,0)</f>
        <v>&lt;select&gt;</v>
      </c>
      <c r="G119" s="345" t="str">
        <f>IF('1. Staff Posts&amp;Salary (Listing)'!F118="","",'1. Staff Posts&amp;Salary (Listing)'!F118)</f>
        <v/>
      </c>
      <c r="H119" s="345" t="str">
        <f>IF('1. Staff Posts&amp;Salary (Listing)'!G118="","",'1. Staff Posts&amp;Salary (Listing)'!G118)</f>
        <v/>
      </c>
      <c r="I119" s="345" t="str">
        <f>IF('1. Staff Posts&amp;Salary (Listing)'!H118="","",'1. Staff Posts&amp;Salary (Listing)'!H118)</f>
        <v/>
      </c>
      <c r="J119" s="346" t="str">
        <f>IF('1. Staff Posts&amp;Salary (Listing)'!M118="","",'1. Staff Posts&amp;Salary (Listing)'!M118)</f>
        <v/>
      </c>
      <c r="K119" s="347"/>
      <c r="L119" s="348"/>
      <c r="M119" s="349">
        <f t="shared" si="15"/>
        <v>0</v>
      </c>
      <c r="N119" s="350">
        <f>IFERROR('1. Staff Posts&amp;Salary (Listing)'!L118/12*'2. Staff Costs (Annual)'!K119*'2. Staff Costs (Annual)'!L119*J119,0)</f>
        <v>0</v>
      </c>
      <c r="O119" s="422"/>
      <c r="P119" s="347"/>
      <c r="Q119" s="348"/>
      <c r="R119" s="349">
        <f t="shared" si="16"/>
        <v>0</v>
      </c>
      <c r="S119" s="350">
        <f>IFERROR('1. Staff Posts&amp;Salary (Listing)'!L118*(1+SUM(O119))/12*'2. Staff Costs (Annual)'!P119*'2. Staff Costs (Annual)'!Q119*J119,0)</f>
        <v>0</v>
      </c>
      <c r="T119" s="422"/>
      <c r="U119" s="347"/>
      <c r="V119" s="348"/>
      <c r="W119" s="349">
        <f t="shared" si="17"/>
        <v>0</v>
      </c>
      <c r="X119" s="350">
        <f>IFERROR('1. Staff Posts&amp;Salary (Listing)'!L118*(1+SUM(O119))*(1+SUM(T119))/12*'2. Staff Costs (Annual)'!U119*'2. Staff Costs (Annual)'!V119*J119,0)</f>
        <v>0</v>
      </c>
      <c r="Y119" s="248"/>
      <c r="Z119" s="347"/>
      <c r="AA119" s="348"/>
      <c r="AB119" s="349">
        <f t="shared" si="18"/>
        <v>0</v>
      </c>
      <c r="AC119" s="350">
        <f>IFERROR('1. Staff Posts&amp;Salary (Listing)'!L118*(1+SUM(O119))*(1+SUM(T119))*(1+SUM(Y119))/12*'2. Staff Costs (Annual)'!Z119*'2. Staff Costs (Annual)'!AA119*J119,0)</f>
        <v>0</v>
      </c>
      <c r="AD119" s="248"/>
      <c r="AE119" s="347"/>
      <c r="AF119" s="348"/>
      <c r="AG119" s="349">
        <f t="shared" si="19"/>
        <v>0</v>
      </c>
      <c r="AH119" s="350">
        <f>IFERROR('1. Staff Posts&amp;Salary (Listing)'!L118*(1+SUM(O119))*(1+SUM(T119))*(1+SUM(Y119))*(1+SUM(AD119))/12*'2. Staff Costs (Annual)'!AE119*'2. Staff Costs (Annual)'!AF119*J119,0)</f>
        <v>0</v>
      </c>
      <c r="AI119" s="351">
        <f t="shared" si="20"/>
        <v>0</v>
      </c>
      <c r="AJ119" s="352">
        <f t="shared" si="21"/>
        <v>0</v>
      </c>
      <c r="AK119" s="4"/>
    </row>
    <row r="120" spans="2:37" x14ac:dyDescent="0.25">
      <c r="B120" s="4"/>
      <c r="C120" s="344" t="str">
        <f>IF('1. Staff Posts&amp;Salary (Listing)'!C119="","",'1. Staff Posts&amp;Salary (Listing)'!C119)</f>
        <v/>
      </c>
      <c r="D120" s="345" t="str">
        <f>IF('1. Staff Posts&amp;Salary (Listing)'!D119="","",'1. Staff Posts&amp;Salary (Listing)'!D119)</f>
        <v/>
      </c>
      <c r="E120" s="345" t="str">
        <f>IF('1. Staff Posts&amp;Salary (Listing)'!E119="","",'1. Staff Posts&amp;Salary (Listing)'!E119)</f>
        <v/>
      </c>
      <c r="F120" s="345" t="str">
        <f>VLOOKUP(D120,'START - AWARD DETAILS'!$F$20:$I$40,3,0)</f>
        <v>&lt;select&gt;</v>
      </c>
      <c r="G120" s="345" t="str">
        <f>IF('1. Staff Posts&amp;Salary (Listing)'!F119="","",'1. Staff Posts&amp;Salary (Listing)'!F119)</f>
        <v/>
      </c>
      <c r="H120" s="345" t="str">
        <f>IF('1. Staff Posts&amp;Salary (Listing)'!G119="","",'1. Staff Posts&amp;Salary (Listing)'!G119)</f>
        <v/>
      </c>
      <c r="I120" s="345" t="str">
        <f>IF('1. Staff Posts&amp;Salary (Listing)'!H119="","",'1. Staff Posts&amp;Salary (Listing)'!H119)</f>
        <v/>
      </c>
      <c r="J120" s="346" t="str">
        <f>IF('1. Staff Posts&amp;Salary (Listing)'!M119="","",'1. Staff Posts&amp;Salary (Listing)'!M119)</f>
        <v/>
      </c>
      <c r="K120" s="347"/>
      <c r="L120" s="348"/>
      <c r="M120" s="349">
        <f t="shared" si="15"/>
        <v>0</v>
      </c>
      <c r="N120" s="350">
        <f>IFERROR('1. Staff Posts&amp;Salary (Listing)'!L119/12*'2. Staff Costs (Annual)'!K120*'2. Staff Costs (Annual)'!L120*J120,0)</f>
        <v>0</v>
      </c>
      <c r="O120" s="422"/>
      <c r="P120" s="347"/>
      <c r="Q120" s="348"/>
      <c r="R120" s="349">
        <f t="shared" si="16"/>
        <v>0</v>
      </c>
      <c r="S120" s="350">
        <f>IFERROR('1. Staff Posts&amp;Salary (Listing)'!L119*(1+SUM(O120))/12*'2. Staff Costs (Annual)'!P120*'2. Staff Costs (Annual)'!Q120*J120,0)</f>
        <v>0</v>
      </c>
      <c r="T120" s="422"/>
      <c r="U120" s="347"/>
      <c r="V120" s="348"/>
      <c r="W120" s="349">
        <f t="shared" si="17"/>
        <v>0</v>
      </c>
      <c r="X120" s="350">
        <f>IFERROR('1. Staff Posts&amp;Salary (Listing)'!L119*(1+SUM(O120))*(1+SUM(T120))/12*'2. Staff Costs (Annual)'!U120*'2. Staff Costs (Annual)'!V120*J120,0)</f>
        <v>0</v>
      </c>
      <c r="Y120" s="248"/>
      <c r="Z120" s="347"/>
      <c r="AA120" s="348"/>
      <c r="AB120" s="349">
        <f t="shared" si="18"/>
        <v>0</v>
      </c>
      <c r="AC120" s="350">
        <f>IFERROR('1. Staff Posts&amp;Salary (Listing)'!L119*(1+SUM(O120))*(1+SUM(T120))*(1+SUM(Y120))/12*'2. Staff Costs (Annual)'!Z120*'2. Staff Costs (Annual)'!AA120*J120,0)</f>
        <v>0</v>
      </c>
      <c r="AD120" s="248"/>
      <c r="AE120" s="347"/>
      <c r="AF120" s="348"/>
      <c r="AG120" s="349">
        <f t="shared" si="19"/>
        <v>0</v>
      </c>
      <c r="AH120" s="350">
        <f>IFERROR('1. Staff Posts&amp;Salary (Listing)'!L119*(1+SUM(O120))*(1+SUM(T120))*(1+SUM(Y120))*(1+SUM(AD120))/12*'2. Staff Costs (Annual)'!AE120*'2. Staff Costs (Annual)'!AF120*J120,0)</f>
        <v>0</v>
      </c>
      <c r="AI120" s="351">
        <f t="shared" si="20"/>
        <v>0</v>
      </c>
      <c r="AJ120" s="352">
        <f t="shared" si="21"/>
        <v>0</v>
      </c>
      <c r="AK120" s="4"/>
    </row>
    <row r="121" spans="2:37" x14ac:dyDescent="0.25">
      <c r="B121" s="4"/>
      <c r="C121" s="344" t="str">
        <f>IF('1. Staff Posts&amp;Salary (Listing)'!C120="","",'1. Staff Posts&amp;Salary (Listing)'!C120)</f>
        <v/>
      </c>
      <c r="D121" s="345" t="str">
        <f>IF('1. Staff Posts&amp;Salary (Listing)'!D120="","",'1. Staff Posts&amp;Salary (Listing)'!D120)</f>
        <v/>
      </c>
      <c r="E121" s="345" t="str">
        <f>IF('1. Staff Posts&amp;Salary (Listing)'!E120="","",'1. Staff Posts&amp;Salary (Listing)'!E120)</f>
        <v/>
      </c>
      <c r="F121" s="345" t="str">
        <f>VLOOKUP(D121,'START - AWARD DETAILS'!$F$20:$I$40,3,0)</f>
        <v>&lt;select&gt;</v>
      </c>
      <c r="G121" s="345" t="str">
        <f>IF('1. Staff Posts&amp;Salary (Listing)'!F120="","",'1. Staff Posts&amp;Salary (Listing)'!F120)</f>
        <v/>
      </c>
      <c r="H121" s="345" t="str">
        <f>IF('1. Staff Posts&amp;Salary (Listing)'!G120="","",'1. Staff Posts&amp;Salary (Listing)'!G120)</f>
        <v/>
      </c>
      <c r="I121" s="345" t="str">
        <f>IF('1. Staff Posts&amp;Salary (Listing)'!H120="","",'1. Staff Posts&amp;Salary (Listing)'!H120)</f>
        <v/>
      </c>
      <c r="J121" s="346" t="str">
        <f>IF('1. Staff Posts&amp;Salary (Listing)'!M120="","",'1. Staff Posts&amp;Salary (Listing)'!M120)</f>
        <v/>
      </c>
      <c r="K121" s="347"/>
      <c r="L121" s="348"/>
      <c r="M121" s="349">
        <f t="shared" si="15"/>
        <v>0</v>
      </c>
      <c r="N121" s="350">
        <f>IFERROR('1. Staff Posts&amp;Salary (Listing)'!L120/12*'2. Staff Costs (Annual)'!K121*'2. Staff Costs (Annual)'!L121*J121,0)</f>
        <v>0</v>
      </c>
      <c r="O121" s="422"/>
      <c r="P121" s="347"/>
      <c r="Q121" s="348"/>
      <c r="R121" s="349">
        <f t="shared" si="16"/>
        <v>0</v>
      </c>
      <c r="S121" s="350">
        <f>IFERROR('1. Staff Posts&amp;Salary (Listing)'!L120*(1+SUM(O121))/12*'2. Staff Costs (Annual)'!P121*'2. Staff Costs (Annual)'!Q121*J121,0)</f>
        <v>0</v>
      </c>
      <c r="T121" s="422"/>
      <c r="U121" s="347"/>
      <c r="V121" s="348"/>
      <c r="W121" s="349">
        <f t="shared" si="17"/>
        <v>0</v>
      </c>
      <c r="X121" s="350">
        <f>IFERROR('1. Staff Posts&amp;Salary (Listing)'!L120*(1+SUM(O121))*(1+SUM(T121))/12*'2. Staff Costs (Annual)'!U121*'2. Staff Costs (Annual)'!V121*J121,0)</f>
        <v>0</v>
      </c>
      <c r="Y121" s="248"/>
      <c r="Z121" s="347"/>
      <c r="AA121" s="348"/>
      <c r="AB121" s="349">
        <f t="shared" si="18"/>
        <v>0</v>
      </c>
      <c r="AC121" s="350">
        <f>IFERROR('1. Staff Posts&amp;Salary (Listing)'!L120*(1+SUM(O121))*(1+SUM(T121))*(1+SUM(Y121))/12*'2. Staff Costs (Annual)'!Z121*'2. Staff Costs (Annual)'!AA121*J121,0)</f>
        <v>0</v>
      </c>
      <c r="AD121" s="248"/>
      <c r="AE121" s="347"/>
      <c r="AF121" s="348"/>
      <c r="AG121" s="349">
        <f t="shared" si="19"/>
        <v>0</v>
      </c>
      <c r="AH121" s="350">
        <f>IFERROR('1. Staff Posts&amp;Salary (Listing)'!L120*(1+SUM(O121))*(1+SUM(T121))*(1+SUM(Y121))*(1+SUM(AD121))/12*'2. Staff Costs (Annual)'!AE121*'2. Staff Costs (Annual)'!AF121*J121,0)</f>
        <v>0</v>
      </c>
      <c r="AI121" s="351">
        <f t="shared" si="20"/>
        <v>0</v>
      </c>
      <c r="AJ121" s="352">
        <f t="shared" si="21"/>
        <v>0</v>
      </c>
      <c r="AK121" s="4"/>
    </row>
    <row r="122" spans="2:37" x14ac:dyDescent="0.25">
      <c r="B122" s="4"/>
      <c r="C122" s="344" t="str">
        <f>IF('1. Staff Posts&amp;Salary (Listing)'!C121="","",'1. Staff Posts&amp;Salary (Listing)'!C121)</f>
        <v/>
      </c>
      <c r="D122" s="345" t="str">
        <f>IF('1. Staff Posts&amp;Salary (Listing)'!D121="","",'1. Staff Posts&amp;Salary (Listing)'!D121)</f>
        <v/>
      </c>
      <c r="E122" s="345" t="str">
        <f>IF('1. Staff Posts&amp;Salary (Listing)'!E121="","",'1. Staff Posts&amp;Salary (Listing)'!E121)</f>
        <v/>
      </c>
      <c r="F122" s="345" t="str">
        <f>VLOOKUP(D122,'START - AWARD DETAILS'!$F$20:$I$40,3,0)</f>
        <v>&lt;select&gt;</v>
      </c>
      <c r="G122" s="345" t="str">
        <f>IF('1. Staff Posts&amp;Salary (Listing)'!F121="","",'1. Staff Posts&amp;Salary (Listing)'!F121)</f>
        <v/>
      </c>
      <c r="H122" s="345" t="str">
        <f>IF('1. Staff Posts&amp;Salary (Listing)'!G121="","",'1. Staff Posts&amp;Salary (Listing)'!G121)</f>
        <v/>
      </c>
      <c r="I122" s="345" t="str">
        <f>IF('1. Staff Posts&amp;Salary (Listing)'!H121="","",'1. Staff Posts&amp;Salary (Listing)'!H121)</f>
        <v/>
      </c>
      <c r="J122" s="346" t="str">
        <f>IF('1. Staff Posts&amp;Salary (Listing)'!M121="","",'1. Staff Posts&amp;Salary (Listing)'!M121)</f>
        <v/>
      </c>
      <c r="K122" s="347"/>
      <c r="L122" s="348"/>
      <c r="M122" s="349">
        <f t="shared" si="15"/>
        <v>0</v>
      </c>
      <c r="N122" s="350">
        <f>IFERROR('1. Staff Posts&amp;Salary (Listing)'!L121/12*'2. Staff Costs (Annual)'!K122*'2. Staff Costs (Annual)'!L122*J122,0)</f>
        <v>0</v>
      </c>
      <c r="O122" s="422"/>
      <c r="P122" s="347"/>
      <c r="Q122" s="348"/>
      <c r="R122" s="349">
        <f t="shared" si="16"/>
        <v>0</v>
      </c>
      <c r="S122" s="350">
        <f>IFERROR('1. Staff Posts&amp;Salary (Listing)'!L121*(1+SUM(O122))/12*'2. Staff Costs (Annual)'!P122*'2. Staff Costs (Annual)'!Q122*J122,0)</f>
        <v>0</v>
      </c>
      <c r="T122" s="422"/>
      <c r="U122" s="347"/>
      <c r="V122" s="348"/>
      <c r="W122" s="349">
        <f t="shared" si="17"/>
        <v>0</v>
      </c>
      <c r="X122" s="350">
        <f>IFERROR('1. Staff Posts&amp;Salary (Listing)'!L121*(1+SUM(O122))*(1+SUM(T122))/12*'2. Staff Costs (Annual)'!U122*'2. Staff Costs (Annual)'!V122*J122,0)</f>
        <v>0</v>
      </c>
      <c r="Y122" s="248"/>
      <c r="Z122" s="347"/>
      <c r="AA122" s="348"/>
      <c r="AB122" s="349">
        <f t="shared" si="18"/>
        <v>0</v>
      </c>
      <c r="AC122" s="350">
        <f>IFERROR('1. Staff Posts&amp;Salary (Listing)'!L121*(1+SUM(O122))*(1+SUM(T122))*(1+SUM(Y122))/12*'2. Staff Costs (Annual)'!Z122*'2. Staff Costs (Annual)'!AA122*J122,0)</f>
        <v>0</v>
      </c>
      <c r="AD122" s="248"/>
      <c r="AE122" s="347"/>
      <c r="AF122" s="348"/>
      <c r="AG122" s="349">
        <f t="shared" si="19"/>
        <v>0</v>
      </c>
      <c r="AH122" s="350">
        <f>IFERROR('1. Staff Posts&amp;Salary (Listing)'!L121*(1+SUM(O122))*(1+SUM(T122))*(1+SUM(Y122))*(1+SUM(AD122))/12*'2. Staff Costs (Annual)'!AE122*'2. Staff Costs (Annual)'!AF122*J122,0)</f>
        <v>0</v>
      </c>
      <c r="AI122" s="351">
        <f t="shared" si="20"/>
        <v>0</v>
      </c>
      <c r="AJ122" s="352">
        <f t="shared" si="21"/>
        <v>0</v>
      </c>
      <c r="AK122" s="4"/>
    </row>
    <row r="123" spans="2:37" x14ac:dyDescent="0.25">
      <c r="B123" s="4"/>
      <c r="C123" s="344" t="str">
        <f>IF('1. Staff Posts&amp;Salary (Listing)'!C122="","",'1. Staff Posts&amp;Salary (Listing)'!C122)</f>
        <v/>
      </c>
      <c r="D123" s="345" t="str">
        <f>IF('1. Staff Posts&amp;Salary (Listing)'!D122="","",'1. Staff Posts&amp;Salary (Listing)'!D122)</f>
        <v/>
      </c>
      <c r="E123" s="345" t="str">
        <f>IF('1. Staff Posts&amp;Salary (Listing)'!E122="","",'1. Staff Posts&amp;Salary (Listing)'!E122)</f>
        <v/>
      </c>
      <c r="F123" s="345" t="str">
        <f>VLOOKUP(D123,'START - AWARD DETAILS'!$F$20:$I$40,3,0)</f>
        <v>&lt;select&gt;</v>
      </c>
      <c r="G123" s="345" t="str">
        <f>IF('1. Staff Posts&amp;Salary (Listing)'!F122="","",'1. Staff Posts&amp;Salary (Listing)'!F122)</f>
        <v/>
      </c>
      <c r="H123" s="345" t="str">
        <f>IF('1. Staff Posts&amp;Salary (Listing)'!G122="","",'1. Staff Posts&amp;Salary (Listing)'!G122)</f>
        <v/>
      </c>
      <c r="I123" s="345" t="str">
        <f>IF('1. Staff Posts&amp;Salary (Listing)'!H122="","",'1. Staff Posts&amp;Salary (Listing)'!H122)</f>
        <v/>
      </c>
      <c r="J123" s="346" t="str">
        <f>IF('1. Staff Posts&amp;Salary (Listing)'!M122="","",'1. Staff Posts&amp;Salary (Listing)'!M122)</f>
        <v/>
      </c>
      <c r="K123" s="347"/>
      <c r="L123" s="348"/>
      <c r="M123" s="349">
        <f t="shared" si="15"/>
        <v>0</v>
      </c>
      <c r="N123" s="350">
        <f>IFERROR('1. Staff Posts&amp;Salary (Listing)'!L122/12*'2. Staff Costs (Annual)'!K123*'2. Staff Costs (Annual)'!L123*J123,0)</f>
        <v>0</v>
      </c>
      <c r="O123" s="422"/>
      <c r="P123" s="347"/>
      <c r="Q123" s="348"/>
      <c r="R123" s="349">
        <f t="shared" si="16"/>
        <v>0</v>
      </c>
      <c r="S123" s="350">
        <f>IFERROR('1. Staff Posts&amp;Salary (Listing)'!L122*(1+SUM(O123))/12*'2. Staff Costs (Annual)'!P123*'2. Staff Costs (Annual)'!Q123*J123,0)</f>
        <v>0</v>
      </c>
      <c r="T123" s="422"/>
      <c r="U123" s="347"/>
      <c r="V123" s="348"/>
      <c r="W123" s="349">
        <f t="shared" si="17"/>
        <v>0</v>
      </c>
      <c r="X123" s="350">
        <f>IFERROR('1. Staff Posts&amp;Salary (Listing)'!L122*(1+SUM(O123))*(1+SUM(T123))/12*'2. Staff Costs (Annual)'!U123*'2. Staff Costs (Annual)'!V123*J123,0)</f>
        <v>0</v>
      </c>
      <c r="Y123" s="248"/>
      <c r="Z123" s="347"/>
      <c r="AA123" s="348"/>
      <c r="AB123" s="349">
        <f t="shared" si="18"/>
        <v>0</v>
      </c>
      <c r="AC123" s="350">
        <f>IFERROR('1. Staff Posts&amp;Salary (Listing)'!L122*(1+SUM(O123))*(1+SUM(T123))*(1+SUM(Y123))/12*'2. Staff Costs (Annual)'!Z123*'2. Staff Costs (Annual)'!AA123*J123,0)</f>
        <v>0</v>
      </c>
      <c r="AD123" s="248"/>
      <c r="AE123" s="347"/>
      <c r="AF123" s="348"/>
      <c r="AG123" s="349">
        <f t="shared" si="19"/>
        <v>0</v>
      </c>
      <c r="AH123" s="350">
        <f>IFERROR('1. Staff Posts&amp;Salary (Listing)'!L122*(1+SUM(O123))*(1+SUM(T123))*(1+SUM(Y123))*(1+SUM(AD123))/12*'2. Staff Costs (Annual)'!AE123*'2. Staff Costs (Annual)'!AF123*J123,0)</f>
        <v>0</v>
      </c>
      <c r="AI123" s="351">
        <f t="shared" si="20"/>
        <v>0</v>
      </c>
      <c r="AJ123" s="352">
        <f t="shared" si="21"/>
        <v>0</v>
      </c>
      <c r="AK123" s="4"/>
    </row>
    <row r="124" spans="2:37" x14ac:dyDescent="0.25">
      <c r="B124" s="4"/>
      <c r="C124" s="344" t="str">
        <f>IF('1. Staff Posts&amp;Salary (Listing)'!C123="","",'1. Staff Posts&amp;Salary (Listing)'!C123)</f>
        <v/>
      </c>
      <c r="D124" s="345" t="str">
        <f>IF('1. Staff Posts&amp;Salary (Listing)'!D123="","",'1. Staff Posts&amp;Salary (Listing)'!D123)</f>
        <v/>
      </c>
      <c r="E124" s="345" t="str">
        <f>IF('1. Staff Posts&amp;Salary (Listing)'!E123="","",'1. Staff Posts&amp;Salary (Listing)'!E123)</f>
        <v/>
      </c>
      <c r="F124" s="345" t="str">
        <f>VLOOKUP(D124,'START - AWARD DETAILS'!$F$20:$I$40,3,0)</f>
        <v>&lt;select&gt;</v>
      </c>
      <c r="G124" s="345" t="str">
        <f>IF('1. Staff Posts&amp;Salary (Listing)'!F123="","",'1. Staff Posts&amp;Salary (Listing)'!F123)</f>
        <v/>
      </c>
      <c r="H124" s="345" t="str">
        <f>IF('1. Staff Posts&amp;Salary (Listing)'!G123="","",'1. Staff Posts&amp;Salary (Listing)'!G123)</f>
        <v/>
      </c>
      <c r="I124" s="345" t="str">
        <f>IF('1. Staff Posts&amp;Salary (Listing)'!H123="","",'1. Staff Posts&amp;Salary (Listing)'!H123)</f>
        <v/>
      </c>
      <c r="J124" s="346" t="str">
        <f>IF('1. Staff Posts&amp;Salary (Listing)'!M123="","",'1. Staff Posts&amp;Salary (Listing)'!M123)</f>
        <v/>
      </c>
      <c r="K124" s="347"/>
      <c r="L124" s="348"/>
      <c r="M124" s="349">
        <f t="shared" si="15"/>
        <v>0</v>
      </c>
      <c r="N124" s="350">
        <f>IFERROR('1. Staff Posts&amp;Salary (Listing)'!L123/12*'2. Staff Costs (Annual)'!K124*'2. Staff Costs (Annual)'!L124*J124,0)</f>
        <v>0</v>
      </c>
      <c r="O124" s="422"/>
      <c r="P124" s="347"/>
      <c r="Q124" s="348"/>
      <c r="R124" s="349">
        <f t="shared" si="16"/>
        <v>0</v>
      </c>
      <c r="S124" s="350">
        <f>IFERROR('1. Staff Posts&amp;Salary (Listing)'!L123*(1+SUM(O124))/12*'2. Staff Costs (Annual)'!P124*'2. Staff Costs (Annual)'!Q124*J124,0)</f>
        <v>0</v>
      </c>
      <c r="T124" s="422"/>
      <c r="U124" s="347"/>
      <c r="V124" s="348"/>
      <c r="W124" s="349">
        <f t="shared" si="17"/>
        <v>0</v>
      </c>
      <c r="X124" s="350">
        <f>IFERROR('1. Staff Posts&amp;Salary (Listing)'!L123*(1+SUM(O124))*(1+SUM(T124))/12*'2. Staff Costs (Annual)'!U124*'2. Staff Costs (Annual)'!V124*J124,0)</f>
        <v>0</v>
      </c>
      <c r="Y124" s="248"/>
      <c r="Z124" s="347"/>
      <c r="AA124" s="348"/>
      <c r="AB124" s="349">
        <f t="shared" si="18"/>
        <v>0</v>
      </c>
      <c r="AC124" s="350">
        <f>IFERROR('1. Staff Posts&amp;Salary (Listing)'!L123*(1+SUM(O124))*(1+SUM(T124))*(1+SUM(Y124))/12*'2. Staff Costs (Annual)'!Z124*'2. Staff Costs (Annual)'!AA124*J124,0)</f>
        <v>0</v>
      </c>
      <c r="AD124" s="248"/>
      <c r="AE124" s="347"/>
      <c r="AF124" s="348"/>
      <c r="AG124" s="349">
        <f t="shared" si="19"/>
        <v>0</v>
      </c>
      <c r="AH124" s="350">
        <f>IFERROR('1. Staff Posts&amp;Salary (Listing)'!L123*(1+SUM(O124))*(1+SUM(T124))*(1+SUM(Y124))*(1+SUM(AD124))/12*'2. Staff Costs (Annual)'!AE124*'2. Staff Costs (Annual)'!AF124*J124,0)</f>
        <v>0</v>
      </c>
      <c r="AI124" s="351">
        <f t="shared" si="20"/>
        <v>0</v>
      </c>
      <c r="AJ124" s="352">
        <f t="shared" si="21"/>
        <v>0</v>
      </c>
      <c r="AK124" s="4"/>
    </row>
    <row r="125" spans="2:37" x14ac:dyDescent="0.25">
      <c r="B125" s="4"/>
      <c r="C125" s="344" t="str">
        <f>IF('1. Staff Posts&amp;Salary (Listing)'!C124="","",'1. Staff Posts&amp;Salary (Listing)'!C124)</f>
        <v/>
      </c>
      <c r="D125" s="345" t="str">
        <f>IF('1. Staff Posts&amp;Salary (Listing)'!D124="","",'1. Staff Posts&amp;Salary (Listing)'!D124)</f>
        <v/>
      </c>
      <c r="E125" s="345" t="str">
        <f>IF('1. Staff Posts&amp;Salary (Listing)'!E124="","",'1. Staff Posts&amp;Salary (Listing)'!E124)</f>
        <v/>
      </c>
      <c r="F125" s="345" t="str">
        <f>VLOOKUP(D125,'START - AWARD DETAILS'!$F$20:$I$40,3,0)</f>
        <v>&lt;select&gt;</v>
      </c>
      <c r="G125" s="345" t="str">
        <f>IF('1. Staff Posts&amp;Salary (Listing)'!F124="","",'1. Staff Posts&amp;Salary (Listing)'!F124)</f>
        <v/>
      </c>
      <c r="H125" s="345" t="str">
        <f>IF('1. Staff Posts&amp;Salary (Listing)'!G124="","",'1. Staff Posts&amp;Salary (Listing)'!G124)</f>
        <v/>
      </c>
      <c r="I125" s="345" t="str">
        <f>IF('1. Staff Posts&amp;Salary (Listing)'!H124="","",'1. Staff Posts&amp;Salary (Listing)'!H124)</f>
        <v/>
      </c>
      <c r="J125" s="346" t="str">
        <f>IF('1. Staff Posts&amp;Salary (Listing)'!M124="","",'1. Staff Posts&amp;Salary (Listing)'!M124)</f>
        <v/>
      </c>
      <c r="K125" s="347"/>
      <c r="L125" s="348"/>
      <c r="M125" s="349">
        <f t="shared" si="15"/>
        <v>0</v>
      </c>
      <c r="N125" s="350">
        <f>IFERROR('1. Staff Posts&amp;Salary (Listing)'!L124/12*'2. Staff Costs (Annual)'!K125*'2. Staff Costs (Annual)'!L125*J125,0)</f>
        <v>0</v>
      </c>
      <c r="O125" s="422"/>
      <c r="P125" s="347"/>
      <c r="Q125" s="348"/>
      <c r="R125" s="349">
        <f t="shared" si="16"/>
        <v>0</v>
      </c>
      <c r="S125" s="350">
        <f>IFERROR('1. Staff Posts&amp;Salary (Listing)'!L124*(1+SUM(O125))/12*'2. Staff Costs (Annual)'!P125*'2. Staff Costs (Annual)'!Q125*J125,0)</f>
        <v>0</v>
      </c>
      <c r="T125" s="422"/>
      <c r="U125" s="347"/>
      <c r="V125" s="348"/>
      <c r="W125" s="349">
        <f t="shared" si="17"/>
        <v>0</v>
      </c>
      <c r="X125" s="350">
        <f>IFERROR('1. Staff Posts&amp;Salary (Listing)'!L124*(1+SUM(O125))*(1+SUM(T125))/12*'2. Staff Costs (Annual)'!U125*'2. Staff Costs (Annual)'!V125*J125,0)</f>
        <v>0</v>
      </c>
      <c r="Y125" s="248"/>
      <c r="Z125" s="347"/>
      <c r="AA125" s="348"/>
      <c r="AB125" s="349">
        <f t="shared" si="18"/>
        <v>0</v>
      </c>
      <c r="AC125" s="350">
        <f>IFERROR('1. Staff Posts&amp;Salary (Listing)'!L124*(1+SUM(O125))*(1+SUM(T125))*(1+SUM(Y125))/12*'2. Staff Costs (Annual)'!Z125*'2. Staff Costs (Annual)'!AA125*J125,0)</f>
        <v>0</v>
      </c>
      <c r="AD125" s="248"/>
      <c r="AE125" s="347"/>
      <c r="AF125" s="348"/>
      <c r="AG125" s="349">
        <f t="shared" si="19"/>
        <v>0</v>
      </c>
      <c r="AH125" s="350">
        <f>IFERROR('1. Staff Posts&amp;Salary (Listing)'!L124*(1+SUM(O125))*(1+SUM(T125))*(1+SUM(Y125))*(1+SUM(AD125))/12*'2. Staff Costs (Annual)'!AE125*'2. Staff Costs (Annual)'!AF125*J125,0)</f>
        <v>0</v>
      </c>
      <c r="AI125" s="351">
        <f t="shared" si="20"/>
        <v>0</v>
      </c>
      <c r="AJ125" s="352">
        <f t="shared" si="21"/>
        <v>0</v>
      </c>
      <c r="AK125" s="4"/>
    </row>
    <row r="126" spans="2:37" x14ac:dyDescent="0.25">
      <c r="B126" s="4"/>
      <c r="C126" s="344" t="str">
        <f>IF('1. Staff Posts&amp;Salary (Listing)'!C125="","",'1. Staff Posts&amp;Salary (Listing)'!C125)</f>
        <v/>
      </c>
      <c r="D126" s="345" t="str">
        <f>IF('1. Staff Posts&amp;Salary (Listing)'!D125="","",'1. Staff Posts&amp;Salary (Listing)'!D125)</f>
        <v/>
      </c>
      <c r="E126" s="345" t="str">
        <f>IF('1. Staff Posts&amp;Salary (Listing)'!E125="","",'1. Staff Posts&amp;Salary (Listing)'!E125)</f>
        <v/>
      </c>
      <c r="F126" s="345" t="str">
        <f>VLOOKUP(D126,'START - AWARD DETAILS'!$F$20:$I$40,3,0)</f>
        <v>&lt;select&gt;</v>
      </c>
      <c r="G126" s="345" t="str">
        <f>IF('1. Staff Posts&amp;Salary (Listing)'!F125="","",'1. Staff Posts&amp;Salary (Listing)'!F125)</f>
        <v/>
      </c>
      <c r="H126" s="345" t="str">
        <f>IF('1. Staff Posts&amp;Salary (Listing)'!G125="","",'1. Staff Posts&amp;Salary (Listing)'!G125)</f>
        <v/>
      </c>
      <c r="I126" s="345" t="str">
        <f>IF('1. Staff Posts&amp;Salary (Listing)'!H125="","",'1. Staff Posts&amp;Salary (Listing)'!H125)</f>
        <v/>
      </c>
      <c r="J126" s="346" t="str">
        <f>IF('1. Staff Posts&amp;Salary (Listing)'!M125="","",'1. Staff Posts&amp;Salary (Listing)'!M125)</f>
        <v/>
      </c>
      <c r="K126" s="347"/>
      <c r="L126" s="348"/>
      <c r="M126" s="349">
        <f t="shared" si="15"/>
        <v>0</v>
      </c>
      <c r="N126" s="350">
        <f>IFERROR('1. Staff Posts&amp;Salary (Listing)'!L125/12*'2. Staff Costs (Annual)'!K126*'2. Staff Costs (Annual)'!L126*J126,0)</f>
        <v>0</v>
      </c>
      <c r="O126" s="422"/>
      <c r="P126" s="347"/>
      <c r="Q126" s="348"/>
      <c r="R126" s="349">
        <f t="shared" si="16"/>
        <v>0</v>
      </c>
      <c r="S126" s="350">
        <f>IFERROR('1. Staff Posts&amp;Salary (Listing)'!L125*(1+SUM(O126))/12*'2. Staff Costs (Annual)'!P126*'2. Staff Costs (Annual)'!Q126*J126,0)</f>
        <v>0</v>
      </c>
      <c r="T126" s="422"/>
      <c r="U126" s="347"/>
      <c r="V126" s="348"/>
      <c r="W126" s="349">
        <f t="shared" si="17"/>
        <v>0</v>
      </c>
      <c r="X126" s="350">
        <f>IFERROR('1. Staff Posts&amp;Salary (Listing)'!L125*(1+SUM(O126))*(1+SUM(T126))/12*'2. Staff Costs (Annual)'!U126*'2. Staff Costs (Annual)'!V126*J126,0)</f>
        <v>0</v>
      </c>
      <c r="Y126" s="248"/>
      <c r="Z126" s="347"/>
      <c r="AA126" s="348"/>
      <c r="AB126" s="349">
        <f t="shared" si="18"/>
        <v>0</v>
      </c>
      <c r="AC126" s="350">
        <f>IFERROR('1. Staff Posts&amp;Salary (Listing)'!L125*(1+SUM(O126))*(1+SUM(T126))*(1+SUM(Y126))/12*'2. Staff Costs (Annual)'!Z126*'2. Staff Costs (Annual)'!AA126*J126,0)</f>
        <v>0</v>
      </c>
      <c r="AD126" s="248"/>
      <c r="AE126" s="347"/>
      <c r="AF126" s="348"/>
      <c r="AG126" s="349">
        <f t="shared" si="19"/>
        <v>0</v>
      </c>
      <c r="AH126" s="350">
        <f>IFERROR('1. Staff Posts&amp;Salary (Listing)'!L125*(1+SUM(O126))*(1+SUM(T126))*(1+SUM(Y126))*(1+SUM(AD126))/12*'2. Staff Costs (Annual)'!AE126*'2. Staff Costs (Annual)'!AF126*J126,0)</f>
        <v>0</v>
      </c>
      <c r="AI126" s="351">
        <f t="shared" si="20"/>
        <v>0</v>
      </c>
      <c r="AJ126" s="352">
        <f t="shared" si="21"/>
        <v>0</v>
      </c>
      <c r="AK126" s="4"/>
    </row>
    <row r="127" spans="2:37" x14ac:dyDescent="0.25">
      <c r="B127" s="4"/>
      <c r="C127" s="344" t="str">
        <f>IF('1. Staff Posts&amp;Salary (Listing)'!C126="","",'1. Staff Posts&amp;Salary (Listing)'!C126)</f>
        <v/>
      </c>
      <c r="D127" s="345" t="str">
        <f>IF('1. Staff Posts&amp;Salary (Listing)'!D126="","",'1. Staff Posts&amp;Salary (Listing)'!D126)</f>
        <v/>
      </c>
      <c r="E127" s="345" t="str">
        <f>IF('1. Staff Posts&amp;Salary (Listing)'!E126="","",'1. Staff Posts&amp;Salary (Listing)'!E126)</f>
        <v/>
      </c>
      <c r="F127" s="345" t="str">
        <f>VLOOKUP(D127,'START - AWARD DETAILS'!$F$20:$I$40,3,0)</f>
        <v>&lt;select&gt;</v>
      </c>
      <c r="G127" s="345" t="str">
        <f>IF('1. Staff Posts&amp;Salary (Listing)'!F126="","",'1. Staff Posts&amp;Salary (Listing)'!F126)</f>
        <v/>
      </c>
      <c r="H127" s="345" t="str">
        <f>IF('1. Staff Posts&amp;Salary (Listing)'!G126="","",'1. Staff Posts&amp;Salary (Listing)'!G126)</f>
        <v/>
      </c>
      <c r="I127" s="345" t="str">
        <f>IF('1. Staff Posts&amp;Salary (Listing)'!H126="","",'1. Staff Posts&amp;Salary (Listing)'!H126)</f>
        <v/>
      </c>
      <c r="J127" s="346" t="str">
        <f>IF('1. Staff Posts&amp;Salary (Listing)'!M126="","",'1. Staff Posts&amp;Salary (Listing)'!M126)</f>
        <v/>
      </c>
      <c r="K127" s="347"/>
      <c r="L127" s="348"/>
      <c r="M127" s="349">
        <f t="shared" si="15"/>
        <v>0</v>
      </c>
      <c r="N127" s="350">
        <f>IFERROR('1. Staff Posts&amp;Salary (Listing)'!L126/12*'2. Staff Costs (Annual)'!K127*'2. Staff Costs (Annual)'!L127*J127,0)</f>
        <v>0</v>
      </c>
      <c r="O127" s="422"/>
      <c r="P127" s="347"/>
      <c r="Q127" s="348"/>
      <c r="R127" s="349">
        <f t="shared" si="16"/>
        <v>0</v>
      </c>
      <c r="S127" s="350">
        <f>IFERROR('1. Staff Posts&amp;Salary (Listing)'!L126*(1+SUM(O127))/12*'2. Staff Costs (Annual)'!P127*'2. Staff Costs (Annual)'!Q127*J127,0)</f>
        <v>0</v>
      </c>
      <c r="T127" s="422"/>
      <c r="U127" s="347"/>
      <c r="V127" s="348"/>
      <c r="W127" s="349">
        <f t="shared" si="17"/>
        <v>0</v>
      </c>
      <c r="X127" s="350">
        <f>IFERROR('1. Staff Posts&amp;Salary (Listing)'!L126*(1+SUM(O127))*(1+SUM(T127))/12*'2. Staff Costs (Annual)'!U127*'2. Staff Costs (Annual)'!V127*J127,0)</f>
        <v>0</v>
      </c>
      <c r="Y127" s="248"/>
      <c r="Z127" s="347"/>
      <c r="AA127" s="348"/>
      <c r="AB127" s="349">
        <f t="shared" si="18"/>
        <v>0</v>
      </c>
      <c r="AC127" s="350">
        <f>IFERROR('1. Staff Posts&amp;Salary (Listing)'!L126*(1+SUM(O127))*(1+SUM(T127))*(1+SUM(Y127))/12*'2. Staff Costs (Annual)'!Z127*'2. Staff Costs (Annual)'!AA127*J127,0)</f>
        <v>0</v>
      </c>
      <c r="AD127" s="248"/>
      <c r="AE127" s="347"/>
      <c r="AF127" s="348"/>
      <c r="AG127" s="349">
        <f t="shared" si="19"/>
        <v>0</v>
      </c>
      <c r="AH127" s="350">
        <f>IFERROR('1. Staff Posts&amp;Salary (Listing)'!L126*(1+SUM(O127))*(1+SUM(T127))*(1+SUM(Y127))*(1+SUM(AD127))/12*'2. Staff Costs (Annual)'!AE127*'2. Staff Costs (Annual)'!AF127*J127,0)</f>
        <v>0</v>
      </c>
      <c r="AI127" s="351">
        <f t="shared" si="20"/>
        <v>0</v>
      </c>
      <c r="AJ127" s="352">
        <f t="shared" si="21"/>
        <v>0</v>
      </c>
      <c r="AK127" s="4"/>
    </row>
    <row r="128" spans="2:37" x14ac:dyDescent="0.25">
      <c r="B128" s="4"/>
      <c r="C128" s="344" t="str">
        <f>IF('1. Staff Posts&amp;Salary (Listing)'!C127="","",'1. Staff Posts&amp;Salary (Listing)'!C127)</f>
        <v/>
      </c>
      <c r="D128" s="345" t="str">
        <f>IF('1. Staff Posts&amp;Salary (Listing)'!D127="","",'1. Staff Posts&amp;Salary (Listing)'!D127)</f>
        <v/>
      </c>
      <c r="E128" s="345" t="str">
        <f>IF('1. Staff Posts&amp;Salary (Listing)'!E127="","",'1. Staff Posts&amp;Salary (Listing)'!E127)</f>
        <v/>
      </c>
      <c r="F128" s="345" t="str">
        <f>VLOOKUP(D128,'START - AWARD DETAILS'!$F$20:$I$40,3,0)</f>
        <v>&lt;select&gt;</v>
      </c>
      <c r="G128" s="345" t="str">
        <f>IF('1. Staff Posts&amp;Salary (Listing)'!F127="","",'1. Staff Posts&amp;Salary (Listing)'!F127)</f>
        <v/>
      </c>
      <c r="H128" s="345" t="str">
        <f>IF('1. Staff Posts&amp;Salary (Listing)'!G127="","",'1. Staff Posts&amp;Salary (Listing)'!G127)</f>
        <v/>
      </c>
      <c r="I128" s="345" t="str">
        <f>IF('1. Staff Posts&amp;Salary (Listing)'!H127="","",'1. Staff Posts&amp;Salary (Listing)'!H127)</f>
        <v/>
      </c>
      <c r="J128" s="346" t="str">
        <f>IF('1. Staff Posts&amp;Salary (Listing)'!M127="","",'1. Staff Posts&amp;Salary (Listing)'!M127)</f>
        <v/>
      </c>
      <c r="K128" s="347"/>
      <c r="L128" s="348"/>
      <c r="M128" s="349">
        <f t="shared" si="15"/>
        <v>0</v>
      </c>
      <c r="N128" s="350">
        <f>IFERROR('1. Staff Posts&amp;Salary (Listing)'!L127/12*'2. Staff Costs (Annual)'!K128*'2. Staff Costs (Annual)'!L128*J128,0)</f>
        <v>0</v>
      </c>
      <c r="O128" s="422"/>
      <c r="P128" s="347"/>
      <c r="Q128" s="348"/>
      <c r="R128" s="349">
        <f t="shared" si="16"/>
        <v>0</v>
      </c>
      <c r="S128" s="350">
        <f>IFERROR('1. Staff Posts&amp;Salary (Listing)'!L127*(1+SUM(O128))/12*'2. Staff Costs (Annual)'!P128*'2. Staff Costs (Annual)'!Q128*J128,0)</f>
        <v>0</v>
      </c>
      <c r="T128" s="422"/>
      <c r="U128" s="347"/>
      <c r="V128" s="348"/>
      <c r="W128" s="349">
        <f t="shared" si="17"/>
        <v>0</v>
      </c>
      <c r="X128" s="350">
        <f>IFERROR('1. Staff Posts&amp;Salary (Listing)'!L127*(1+SUM(O128))*(1+SUM(T128))/12*'2. Staff Costs (Annual)'!U128*'2. Staff Costs (Annual)'!V128*J128,0)</f>
        <v>0</v>
      </c>
      <c r="Y128" s="248"/>
      <c r="Z128" s="347"/>
      <c r="AA128" s="348"/>
      <c r="AB128" s="349">
        <f t="shared" si="18"/>
        <v>0</v>
      </c>
      <c r="AC128" s="350">
        <f>IFERROR('1. Staff Posts&amp;Salary (Listing)'!L127*(1+SUM(O128))*(1+SUM(T128))*(1+SUM(Y128))/12*'2. Staff Costs (Annual)'!Z128*'2. Staff Costs (Annual)'!AA128*J128,0)</f>
        <v>0</v>
      </c>
      <c r="AD128" s="248"/>
      <c r="AE128" s="347"/>
      <c r="AF128" s="348"/>
      <c r="AG128" s="349">
        <f t="shared" si="19"/>
        <v>0</v>
      </c>
      <c r="AH128" s="350">
        <f>IFERROR('1. Staff Posts&amp;Salary (Listing)'!L127*(1+SUM(O128))*(1+SUM(T128))*(1+SUM(Y128))*(1+SUM(AD128))/12*'2. Staff Costs (Annual)'!AE128*'2. Staff Costs (Annual)'!AF128*J128,0)</f>
        <v>0</v>
      </c>
      <c r="AI128" s="351">
        <f t="shared" si="20"/>
        <v>0</v>
      </c>
      <c r="AJ128" s="352">
        <f t="shared" si="21"/>
        <v>0</v>
      </c>
      <c r="AK128" s="4"/>
    </row>
    <row r="129" spans="2:37" x14ac:dyDescent="0.25">
      <c r="B129" s="4"/>
      <c r="C129" s="344" t="str">
        <f>IF('1. Staff Posts&amp;Salary (Listing)'!C128="","",'1. Staff Posts&amp;Salary (Listing)'!C128)</f>
        <v/>
      </c>
      <c r="D129" s="345" t="str">
        <f>IF('1. Staff Posts&amp;Salary (Listing)'!D128="","",'1. Staff Posts&amp;Salary (Listing)'!D128)</f>
        <v/>
      </c>
      <c r="E129" s="345" t="str">
        <f>IF('1. Staff Posts&amp;Salary (Listing)'!E128="","",'1. Staff Posts&amp;Salary (Listing)'!E128)</f>
        <v/>
      </c>
      <c r="F129" s="345" t="str">
        <f>VLOOKUP(D129,'START - AWARD DETAILS'!$F$20:$I$40,3,0)</f>
        <v>&lt;select&gt;</v>
      </c>
      <c r="G129" s="345" t="str">
        <f>IF('1. Staff Posts&amp;Salary (Listing)'!F128="","",'1. Staff Posts&amp;Salary (Listing)'!F128)</f>
        <v/>
      </c>
      <c r="H129" s="345" t="str">
        <f>IF('1. Staff Posts&amp;Salary (Listing)'!G128="","",'1. Staff Posts&amp;Salary (Listing)'!G128)</f>
        <v/>
      </c>
      <c r="I129" s="345" t="str">
        <f>IF('1. Staff Posts&amp;Salary (Listing)'!H128="","",'1. Staff Posts&amp;Salary (Listing)'!H128)</f>
        <v/>
      </c>
      <c r="J129" s="346" t="str">
        <f>IF('1. Staff Posts&amp;Salary (Listing)'!M128="","",'1. Staff Posts&amp;Salary (Listing)'!M128)</f>
        <v/>
      </c>
      <c r="K129" s="347"/>
      <c r="L129" s="348"/>
      <c r="M129" s="349">
        <f t="shared" si="15"/>
        <v>0</v>
      </c>
      <c r="N129" s="350">
        <f>IFERROR('1. Staff Posts&amp;Salary (Listing)'!L128/12*'2. Staff Costs (Annual)'!K129*'2. Staff Costs (Annual)'!L129*J129,0)</f>
        <v>0</v>
      </c>
      <c r="O129" s="422"/>
      <c r="P129" s="347"/>
      <c r="Q129" s="348"/>
      <c r="R129" s="349">
        <f t="shared" si="16"/>
        <v>0</v>
      </c>
      <c r="S129" s="350">
        <f>IFERROR('1. Staff Posts&amp;Salary (Listing)'!L128*(1+SUM(O129))/12*'2. Staff Costs (Annual)'!P129*'2. Staff Costs (Annual)'!Q129*J129,0)</f>
        <v>0</v>
      </c>
      <c r="T129" s="422"/>
      <c r="U129" s="347"/>
      <c r="V129" s="348"/>
      <c r="W129" s="349">
        <f t="shared" si="17"/>
        <v>0</v>
      </c>
      <c r="X129" s="350">
        <f>IFERROR('1. Staff Posts&amp;Salary (Listing)'!L128*(1+SUM(O129))*(1+SUM(T129))/12*'2. Staff Costs (Annual)'!U129*'2. Staff Costs (Annual)'!V129*J129,0)</f>
        <v>0</v>
      </c>
      <c r="Y129" s="248"/>
      <c r="Z129" s="347"/>
      <c r="AA129" s="348"/>
      <c r="AB129" s="349">
        <f t="shared" si="18"/>
        <v>0</v>
      </c>
      <c r="AC129" s="350">
        <f>IFERROR('1. Staff Posts&amp;Salary (Listing)'!L128*(1+SUM(O129))*(1+SUM(T129))*(1+SUM(Y129))/12*'2. Staff Costs (Annual)'!Z129*'2. Staff Costs (Annual)'!AA129*J129,0)</f>
        <v>0</v>
      </c>
      <c r="AD129" s="248"/>
      <c r="AE129" s="347"/>
      <c r="AF129" s="348"/>
      <c r="AG129" s="349">
        <f t="shared" si="19"/>
        <v>0</v>
      </c>
      <c r="AH129" s="350">
        <f>IFERROR('1. Staff Posts&amp;Salary (Listing)'!L128*(1+SUM(O129))*(1+SUM(T129))*(1+SUM(Y129))*(1+SUM(AD129))/12*'2. Staff Costs (Annual)'!AE129*'2. Staff Costs (Annual)'!AF129*J129,0)</f>
        <v>0</v>
      </c>
      <c r="AI129" s="351">
        <f t="shared" si="20"/>
        <v>0</v>
      </c>
      <c r="AJ129" s="352">
        <f t="shared" si="21"/>
        <v>0</v>
      </c>
      <c r="AK129" s="4"/>
    </row>
    <row r="130" spans="2:37" x14ac:dyDescent="0.25">
      <c r="B130" s="4"/>
      <c r="C130" s="344" t="str">
        <f>IF('1. Staff Posts&amp;Salary (Listing)'!C129="","",'1. Staff Posts&amp;Salary (Listing)'!C129)</f>
        <v/>
      </c>
      <c r="D130" s="345" t="str">
        <f>IF('1. Staff Posts&amp;Salary (Listing)'!D129="","",'1. Staff Posts&amp;Salary (Listing)'!D129)</f>
        <v/>
      </c>
      <c r="E130" s="345" t="str">
        <f>IF('1. Staff Posts&amp;Salary (Listing)'!E129="","",'1. Staff Posts&amp;Salary (Listing)'!E129)</f>
        <v/>
      </c>
      <c r="F130" s="345" t="str">
        <f>VLOOKUP(D130,'START - AWARD DETAILS'!$F$20:$I$40,3,0)</f>
        <v>&lt;select&gt;</v>
      </c>
      <c r="G130" s="345" t="str">
        <f>IF('1. Staff Posts&amp;Salary (Listing)'!F129="","",'1. Staff Posts&amp;Salary (Listing)'!F129)</f>
        <v/>
      </c>
      <c r="H130" s="345" t="str">
        <f>IF('1. Staff Posts&amp;Salary (Listing)'!G129="","",'1. Staff Posts&amp;Salary (Listing)'!G129)</f>
        <v/>
      </c>
      <c r="I130" s="345" t="str">
        <f>IF('1. Staff Posts&amp;Salary (Listing)'!H129="","",'1. Staff Posts&amp;Salary (Listing)'!H129)</f>
        <v/>
      </c>
      <c r="J130" s="346" t="str">
        <f>IF('1. Staff Posts&amp;Salary (Listing)'!M129="","",'1. Staff Posts&amp;Salary (Listing)'!M129)</f>
        <v/>
      </c>
      <c r="K130" s="347"/>
      <c r="L130" s="348"/>
      <c r="M130" s="349">
        <f t="shared" si="15"/>
        <v>0</v>
      </c>
      <c r="N130" s="350">
        <f>IFERROR('1. Staff Posts&amp;Salary (Listing)'!L129/12*'2. Staff Costs (Annual)'!K130*'2. Staff Costs (Annual)'!L130*J130,0)</f>
        <v>0</v>
      </c>
      <c r="O130" s="422"/>
      <c r="P130" s="347"/>
      <c r="Q130" s="348"/>
      <c r="R130" s="349">
        <f t="shared" si="16"/>
        <v>0</v>
      </c>
      <c r="S130" s="350">
        <f>IFERROR('1. Staff Posts&amp;Salary (Listing)'!L129*(1+SUM(O130))/12*'2. Staff Costs (Annual)'!P130*'2. Staff Costs (Annual)'!Q130*J130,0)</f>
        <v>0</v>
      </c>
      <c r="T130" s="422"/>
      <c r="U130" s="347"/>
      <c r="V130" s="348"/>
      <c r="W130" s="349">
        <f t="shared" si="17"/>
        <v>0</v>
      </c>
      <c r="X130" s="350">
        <f>IFERROR('1. Staff Posts&amp;Salary (Listing)'!L129*(1+SUM(O130))*(1+SUM(T130))/12*'2. Staff Costs (Annual)'!U130*'2. Staff Costs (Annual)'!V130*J130,0)</f>
        <v>0</v>
      </c>
      <c r="Y130" s="248"/>
      <c r="Z130" s="347"/>
      <c r="AA130" s="348"/>
      <c r="AB130" s="349">
        <f t="shared" si="18"/>
        <v>0</v>
      </c>
      <c r="AC130" s="350">
        <f>IFERROR('1. Staff Posts&amp;Salary (Listing)'!L129*(1+SUM(O130))*(1+SUM(T130))*(1+SUM(Y130))/12*'2. Staff Costs (Annual)'!Z130*'2. Staff Costs (Annual)'!AA130*J130,0)</f>
        <v>0</v>
      </c>
      <c r="AD130" s="248"/>
      <c r="AE130" s="347"/>
      <c r="AF130" s="348"/>
      <c r="AG130" s="349">
        <f t="shared" si="19"/>
        <v>0</v>
      </c>
      <c r="AH130" s="350">
        <f>IFERROR('1. Staff Posts&amp;Salary (Listing)'!L129*(1+SUM(O130))*(1+SUM(T130))*(1+SUM(Y130))*(1+SUM(AD130))/12*'2. Staff Costs (Annual)'!AE130*'2. Staff Costs (Annual)'!AF130*J130,0)</f>
        <v>0</v>
      </c>
      <c r="AI130" s="351">
        <f t="shared" si="20"/>
        <v>0</v>
      </c>
      <c r="AJ130" s="352">
        <f t="shared" si="21"/>
        <v>0</v>
      </c>
      <c r="AK130" s="4"/>
    </row>
    <row r="131" spans="2:37" x14ac:dyDescent="0.25">
      <c r="B131" s="4"/>
      <c r="C131" s="344" t="str">
        <f>IF('1. Staff Posts&amp;Salary (Listing)'!C130="","",'1. Staff Posts&amp;Salary (Listing)'!C130)</f>
        <v/>
      </c>
      <c r="D131" s="345" t="str">
        <f>IF('1. Staff Posts&amp;Salary (Listing)'!D130="","",'1. Staff Posts&amp;Salary (Listing)'!D130)</f>
        <v/>
      </c>
      <c r="E131" s="345" t="str">
        <f>IF('1. Staff Posts&amp;Salary (Listing)'!E130="","",'1. Staff Posts&amp;Salary (Listing)'!E130)</f>
        <v/>
      </c>
      <c r="F131" s="345" t="str">
        <f>VLOOKUP(D131,'START - AWARD DETAILS'!$F$20:$I$40,3,0)</f>
        <v>&lt;select&gt;</v>
      </c>
      <c r="G131" s="345" t="str">
        <f>IF('1. Staff Posts&amp;Salary (Listing)'!F130="","",'1. Staff Posts&amp;Salary (Listing)'!F130)</f>
        <v/>
      </c>
      <c r="H131" s="345" t="str">
        <f>IF('1. Staff Posts&amp;Salary (Listing)'!G130="","",'1. Staff Posts&amp;Salary (Listing)'!G130)</f>
        <v/>
      </c>
      <c r="I131" s="345" t="str">
        <f>IF('1. Staff Posts&amp;Salary (Listing)'!H130="","",'1. Staff Posts&amp;Salary (Listing)'!H130)</f>
        <v/>
      </c>
      <c r="J131" s="346" t="str">
        <f>IF('1. Staff Posts&amp;Salary (Listing)'!M130="","",'1. Staff Posts&amp;Salary (Listing)'!M130)</f>
        <v/>
      </c>
      <c r="K131" s="347"/>
      <c r="L131" s="348"/>
      <c r="M131" s="349">
        <f t="shared" si="15"/>
        <v>0</v>
      </c>
      <c r="N131" s="350">
        <f>IFERROR('1. Staff Posts&amp;Salary (Listing)'!L130/12*'2. Staff Costs (Annual)'!K131*'2. Staff Costs (Annual)'!L131*J131,0)</f>
        <v>0</v>
      </c>
      <c r="O131" s="422"/>
      <c r="P131" s="347"/>
      <c r="Q131" s="348"/>
      <c r="R131" s="349">
        <f t="shared" si="16"/>
        <v>0</v>
      </c>
      <c r="S131" s="350">
        <f>IFERROR('1. Staff Posts&amp;Salary (Listing)'!L130*(1+SUM(O131))/12*'2. Staff Costs (Annual)'!P131*'2. Staff Costs (Annual)'!Q131*J131,0)</f>
        <v>0</v>
      </c>
      <c r="T131" s="422"/>
      <c r="U131" s="347"/>
      <c r="V131" s="348"/>
      <c r="W131" s="349">
        <f t="shared" si="17"/>
        <v>0</v>
      </c>
      <c r="X131" s="350">
        <f>IFERROR('1. Staff Posts&amp;Salary (Listing)'!L130*(1+SUM(O131))*(1+SUM(T131))/12*'2. Staff Costs (Annual)'!U131*'2. Staff Costs (Annual)'!V131*J131,0)</f>
        <v>0</v>
      </c>
      <c r="Y131" s="248"/>
      <c r="Z131" s="347"/>
      <c r="AA131" s="348"/>
      <c r="AB131" s="349">
        <f t="shared" si="18"/>
        <v>0</v>
      </c>
      <c r="AC131" s="350">
        <f>IFERROR('1. Staff Posts&amp;Salary (Listing)'!L130*(1+SUM(O131))*(1+SUM(T131))*(1+SUM(Y131))/12*'2. Staff Costs (Annual)'!Z131*'2. Staff Costs (Annual)'!AA131*J131,0)</f>
        <v>0</v>
      </c>
      <c r="AD131" s="248"/>
      <c r="AE131" s="347"/>
      <c r="AF131" s="348"/>
      <c r="AG131" s="349">
        <f t="shared" si="19"/>
        <v>0</v>
      </c>
      <c r="AH131" s="350">
        <f>IFERROR('1. Staff Posts&amp;Salary (Listing)'!L130*(1+SUM(O131))*(1+SUM(T131))*(1+SUM(Y131))*(1+SUM(AD131))/12*'2. Staff Costs (Annual)'!AE131*'2. Staff Costs (Annual)'!AF131*J131,0)</f>
        <v>0</v>
      </c>
      <c r="AI131" s="351">
        <f t="shared" si="20"/>
        <v>0</v>
      </c>
      <c r="AJ131" s="352">
        <f t="shared" si="21"/>
        <v>0</v>
      </c>
      <c r="AK131" s="4"/>
    </row>
    <row r="132" spans="2:37" x14ac:dyDescent="0.25">
      <c r="B132" s="4"/>
      <c r="C132" s="344" t="str">
        <f>IF('1. Staff Posts&amp;Salary (Listing)'!C131="","",'1. Staff Posts&amp;Salary (Listing)'!C131)</f>
        <v/>
      </c>
      <c r="D132" s="345" t="str">
        <f>IF('1. Staff Posts&amp;Salary (Listing)'!D131="","",'1. Staff Posts&amp;Salary (Listing)'!D131)</f>
        <v/>
      </c>
      <c r="E132" s="345" t="str">
        <f>IF('1. Staff Posts&amp;Salary (Listing)'!E131="","",'1. Staff Posts&amp;Salary (Listing)'!E131)</f>
        <v/>
      </c>
      <c r="F132" s="345" t="str">
        <f>VLOOKUP(D132,'START - AWARD DETAILS'!$F$20:$I$40,3,0)</f>
        <v>&lt;select&gt;</v>
      </c>
      <c r="G132" s="345" t="str">
        <f>IF('1. Staff Posts&amp;Salary (Listing)'!F131="","",'1. Staff Posts&amp;Salary (Listing)'!F131)</f>
        <v/>
      </c>
      <c r="H132" s="345" t="str">
        <f>IF('1. Staff Posts&amp;Salary (Listing)'!G131="","",'1. Staff Posts&amp;Salary (Listing)'!G131)</f>
        <v/>
      </c>
      <c r="I132" s="345" t="str">
        <f>IF('1. Staff Posts&amp;Salary (Listing)'!H131="","",'1. Staff Posts&amp;Salary (Listing)'!H131)</f>
        <v/>
      </c>
      <c r="J132" s="346" t="str">
        <f>IF('1. Staff Posts&amp;Salary (Listing)'!M131="","",'1. Staff Posts&amp;Salary (Listing)'!M131)</f>
        <v/>
      </c>
      <c r="K132" s="347"/>
      <c r="L132" s="348"/>
      <c r="M132" s="349">
        <f t="shared" si="15"/>
        <v>0</v>
      </c>
      <c r="N132" s="350">
        <f>IFERROR('1. Staff Posts&amp;Salary (Listing)'!L131/12*'2. Staff Costs (Annual)'!K132*'2. Staff Costs (Annual)'!L132*J132,0)</f>
        <v>0</v>
      </c>
      <c r="O132" s="422"/>
      <c r="P132" s="347"/>
      <c r="Q132" s="348"/>
      <c r="R132" s="349">
        <f t="shared" si="16"/>
        <v>0</v>
      </c>
      <c r="S132" s="350">
        <f>IFERROR('1. Staff Posts&amp;Salary (Listing)'!L131*(1+SUM(O132))/12*'2. Staff Costs (Annual)'!P132*'2. Staff Costs (Annual)'!Q132*J132,0)</f>
        <v>0</v>
      </c>
      <c r="T132" s="422"/>
      <c r="U132" s="347"/>
      <c r="V132" s="348"/>
      <c r="W132" s="349">
        <f t="shared" si="17"/>
        <v>0</v>
      </c>
      <c r="X132" s="350">
        <f>IFERROR('1. Staff Posts&amp;Salary (Listing)'!L131*(1+SUM(O132))*(1+SUM(T132))/12*'2. Staff Costs (Annual)'!U132*'2. Staff Costs (Annual)'!V132*J132,0)</f>
        <v>0</v>
      </c>
      <c r="Y132" s="248"/>
      <c r="Z132" s="347"/>
      <c r="AA132" s="348"/>
      <c r="AB132" s="349">
        <f t="shared" si="18"/>
        <v>0</v>
      </c>
      <c r="AC132" s="350">
        <f>IFERROR('1. Staff Posts&amp;Salary (Listing)'!L131*(1+SUM(O132))*(1+SUM(T132))*(1+SUM(Y132))/12*'2. Staff Costs (Annual)'!Z132*'2. Staff Costs (Annual)'!AA132*J132,0)</f>
        <v>0</v>
      </c>
      <c r="AD132" s="248"/>
      <c r="AE132" s="347"/>
      <c r="AF132" s="348"/>
      <c r="AG132" s="349">
        <f t="shared" si="19"/>
        <v>0</v>
      </c>
      <c r="AH132" s="350">
        <f>IFERROR('1. Staff Posts&amp;Salary (Listing)'!L131*(1+SUM(O132))*(1+SUM(T132))*(1+SUM(Y132))*(1+SUM(AD132))/12*'2. Staff Costs (Annual)'!AE132*'2. Staff Costs (Annual)'!AF132*J132,0)</f>
        <v>0</v>
      </c>
      <c r="AI132" s="351">
        <f t="shared" si="20"/>
        <v>0</v>
      </c>
      <c r="AJ132" s="352">
        <f t="shared" si="21"/>
        <v>0</v>
      </c>
      <c r="AK132" s="4"/>
    </row>
    <row r="133" spans="2:37" x14ac:dyDescent="0.25">
      <c r="B133" s="4"/>
      <c r="C133" s="344" t="str">
        <f>IF('1. Staff Posts&amp;Salary (Listing)'!C132="","",'1. Staff Posts&amp;Salary (Listing)'!C132)</f>
        <v/>
      </c>
      <c r="D133" s="345" t="str">
        <f>IF('1. Staff Posts&amp;Salary (Listing)'!D132="","",'1. Staff Posts&amp;Salary (Listing)'!D132)</f>
        <v/>
      </c>
      <c r="E133" s="345" t="str">
        <f>IF('1. Staff Posts&amp;Salary (Listing)'!E132="","",'1. Staff Posts&amp;Salary (Listing)'!E132)</f>
        <v/>
      </c>
      <c r="F133" s="345" t="str">
        <f>VLOOKUP(D133,'START - AWARD DETAILS'!$F$20:$I$40,3,0)</f>
        <v>&lt;select&gt;</v>
      </c>
      <c r="G133" s="345" t="str">
        <f>IF('1. Staff Posts&amp;Salary (Listing)'!F132="","",'1. Staff Posts&amp;Salary (Listing)'!F132)</f>
        <v/>
      </c>
      <c r="H133" s="345" t="str">
        <f>IF('1. Staff Posts&amp;Salary (Listing)'!G132="","",'1. Staff Posts&amp;Salary (Listing)'!G132)</f>
        <v/>
      </c>
      <c r="I133" s="345" t="str">
        <f>IF('1. Staff Posts&amp;Salary (Listing)'!H132="","",'1. Staff Posts&amp;Salary (Listing)'!H132)</f>
        <v/>
      </c>
      <c r="J133" s="346" t="str">
        <f>IF('1. Staff Posts&amp;Salary (Listing)'!M132="","",'1. Staff Posts&amp;Salary (Listing)'!M132)</f>
        <v/>
      </c>
      <c r="K133" s="347"/>
      <c r="L133" s="348"/>
      <c r="M133" s="349">
        <f t="shared" si="15"/>
        <v>0</v>
      </c>
      <c r="N133" s="350">
        <f>IFERROR('1. Staff Posts&amp;Salary (Listing)'!L132/12*'2. Staff Costs (Annual)'!K133*'2. Staff Costs (Annual)'!L133*J133,0)</f>
        <v>0</v>
      </c>
      <c r="O133" s="422"/>
      <c r="P133" s="347"/>
      <c r="Q133" s="348"/>
      <c r="R133" s="349">
        <f t="shared" si="16"/>
        <v>0</v>
      </c>
      <c r="S133" s="350">
        <f>IFERROR('1. Staff Posts&amp;Salary (Listing)'!L132*(1+SUM(O133))/12*'2. Staff Costs (Annual)'!P133*'2. Staff Costs (Annual)'!Q133*J133,0)</f>
        <v>0</v>
      </c>
      <c r="T133" s="422"/>
      <c r="U133" s="347"/>
      <c r="V133" s="348"/>
      <c r="W133" s="349">
        <f t="shared" si="17"/>
        <v>0</v>
      </c>
      <c r="X133" s="350">
        <f>IFERROR('1. Staff Posts&amp;Salary (Listing)'!L132*(1+SUM(O133))*(1+SUM(T133))/12*'2. Staff Costs (Annual)'!U133*'2. Staff Costs (Annual)'!V133*J133,0)</f>
        <v>0</v>
      </c>
      <c r="Y133" s="248"/>
      <c r="Z133" s="347"/>
      <c r="AA133" s="348"/>
      <c r="AB133" s="349">
        <f t="shared" si="18"/>
        <v>0</v>
      </c>
      <c r="AC133" s="350">
        <f>IFERROR('1. Staff Posts&amp;Salary (Listing)'!L132*(1+SUM(O133))*(1+SUM(T133))*(1+SUM(Y133))/12*'2. Staff Costs (Annual)'!Z133*'2. Staff Costs (Annual)'!AA133*J133,0)</f>
        <v>0</v>
      </c>
      <c r="AD133" s="248"/>
      <c r="AE133" s="347"/>
      <c r="AF133" s="348"/>
      <c r="AG133" s="349">
        <f t="shared" si="19"/>
        <v>0</v>
      </c>
      <c r="AH133" s="350">
        <f>IFERROR('1. Staff Posts&amp;Salary (Listing)'!L132*(1+SUM(O133))*(1+SUM(T133))*(1+SUM(Y133))*(1+SUM(AD133))/12*'2. Staff Costs (Annual)'!AE133*'2. Staff Costs (Annual)'!AF133*J133,0)</f>
        <v>0</v>
      </c>
      <c r="AI133" s="351">
        <f t="shared" si="20"/>
        <v>0</v>
      </c>
      <c r="AJ133" s="352">
        <f t="shared" si="21"/>
        <v>0</v>
      </c>
      <c r="AK133" s="4"/>
    </row>
    <row r="134" spans="2:37" x14ac:dyDescent="0.25">
      <c r="B134" s="4"/>
      <c r="C134" s="344" t="str">
        <f>IF('1. Staff Posts&amp;Salary (Listing)'!C133="","",'1. Staff Posts&amp;Salary (Listing)'!C133)</f>
        <v/>
      </c>
      <c r="D134" s="345" t="str">
        <f>IF('1. Staff Posts&amp;Salary (Listing)'!D133="","",'1. Staff Posts&amp;Salary (Listing)'!D133)</f>
        <v/>
      </c>
      <c r="E134" s="345" t="str">
        <f>IF('1. Staff Posts&amp;Salary (Listing)'!E133="","",'1. Staff Posts&amp;Salary (Listing)'!E133)</f>
        <v/>
      </c>
      <c r="F134" s="345" t="str">
        <f>VLOOKUP(D134,'START - AWARD DETAILS'!$F$20:$I$40,3,0)</f>
        <v>&lt;select&gt;</v>
      </c>
      <c r="G134" s="345" t="str">
        <f>IF('1. Staff Posts&amp;Salary (Listing)'!F133="","",'1. Staff Posts&amp;Salary (Listing)'!F133)</f>
        <v/>
      </c>
      <c r="H134" s="345" t="str">
        <f>IF('1. Staff Posts&amp;Salary (Listing)'!G133="","",'1. Staff Posts&amp;Salary (Listing)'!G133)</f>
        <v/>
      </c>
      <c r="I134" s="345" t="str">
        <f>IF('1. Staff Posts&amp;Salary (Listing)'!H133="","",'1. Staff Posts&amp;Salary (Listing)'!H133)</f>
        <v/>
      </c>
      <c r="J134" s="346" t="str">
        <f>IF('1. Staff Posts&amp;Salary (Listing)'!M133="","",'1. Staff Posts&amp;Salary (Listing)'!M133)</f>
        <v/>
      </c>
      <c r="K134" s="347"/>
      <c r="L134" s="348"/>
      <c r="M134" s="349">
        <f t="shared" si="15"/>
        <v>0</v>
      </c>
      <c r="N134" s="350">
        <f>IFERROR('1. Staff Posts&amp;Salary (Listing)'!L133/12*'2. Staff Costs (Annual)'!K134*'2. Staff Costs (Annual)'!L134*J134,0)</f>
        <v>0</v>
      </c>
      <c r="O134" s="422"/>
      <c r="P134" s="347"/>
      <c r="Q134" s="348"/>
      <c r="R134" s="349">
        <f t="shared" si="16"/>
        <v>0</v>
      </c>
      <c r="S134" s="350">
        <f>IFERROR('1. Staff Posts&amp;Salary (Listing)'!L133*(1+SUM(O134))/12*'2. Staff Costs (Annual)'!P134*'2. Staff Costs (Annual)'!Q134*J134,0)</f>
        <v>0</v>
      </c>
      <c r="T134" s="422"/>
      <c r="U134" s="347"/>
      <c r="V134" s="348"/>
      <c r="W134" s="349">
        <f t="shared" si="17"/>
        <v>0</v>
      </c>
      <c r="X134" s="350">
        <f>IFERROR('1. Staff Posts&amp;Salary (Listing)'!L133*(1+SUM(O134))*(1+SUM(T134))/12*'2. Staff Costs (Annual)'!U134*'2. Staff Costs (Annual)'!V134*J134,0)</f>
        <v>0</v>
      </c>
      <c r="Y134" s="248"/>
      <c r="Z134" s="347"/>
      <c r="AA134" s="348"/>
      <c r="AB134" s="349">
        <f t="shared" si="18"/>
        <v>0</v>
      </c>
      <c r="AC134" s="350">
        <f>IFERROR('1. Staff Posts&amp;Salary (Listing)'!L133*(1+SUM(O134))*(1+SUM(T134))*(1+SUM(Y134))/12*'2. Staff Costs (Annual)'!Z134*'2. Staff Costs (Annual)'!AA134*J134,0)</f>
        <v>0</v>
      </c>
      <c r="AD134" s="248"/>
      <c r="AE134" s="347"/>
      <c r="AF134" s="348"/>
      <c r="AG134" s="349">
        <f t="shared" si="19"/>
        <v>0</v>
      </c>
      <c r="AH134" s="350">
        <f>IFERROR('1. Staff Posts&amp;Salary (Listing)'!L133*(1+SUM(O134))*(1+SUM(T134))*(1+SUM(Y134))*(1+SUM(AD134))/12*'2. Staff Costs (Annual)'!AE134*'2. Staff Costs (Annual)'!AF134*J134,0)</f>
        <v>0</v>
      </c>
      <c r="AI134" s="351">
        <f t="shared" si="20"/>
        <v>0</v>
      </c>
      <c r="AJ134" s="352">
        <f t="shared" si="21"/>
        <v>0</v>
      </c>
      <c r="AK134" s="4"/>
    </row>
    <row r="135" spans="2:37" x14ac:dyDescent="0.25">
      <c r="B135" s="4"/>
      <c r="C135" s="344" t="str">
        <f>IF('1. Staff Posts&amp;Salary (Listing)'!C134="","",'1. Staff Posts&amp;Salary (Listing)'!C134)</f>
        <v/>
      </c>
      <c r="D135" s="345" t="str">
        <f>IF('1. Staff Posts&amp;Salary (Listing)'!D134="","",'1. Staff Posts&amp;Salary (Listing)'!D134)</f>
        <v/>
      </c>
      <c r="E135" s="345" t="str">
        <f>IF('1. Staff Posts&amp;Salary (Listing)'!E134="","",'1. Staff Posts&amp;Salary (Listing)'!E134)</f>
        <v/>
      </c>
      <c r="F135" s="345" t="str">
        <f>VLOOKUP(D135,'START - AWARD DETAILS'!$F$20:$I$40,3,0)</f>
        <v>&lt;select&gt;</v>
      </c>
      <c r="G135" s="345" t="str">
        <f>IF('1. Staff Posts&amp;Salary (Listing)'!F134="","",'1. Staff Posts&amp;Salary (Listing)'!F134)</f>
        <v/>
      </c>
      <c r="H135" s="345" t="str">
        <f>IF('1. Staff Posts&amp;Salary (Listing)'!G134="","",'1. Staff Posts&amp;Salary (Listing)'!G134)</f>
        <v/>
      </c>
      <c r="I135" s="345" t="str">
        <f>IF('1. Staff Posts&amp;Salary (Listing)'!H134="","",'1. Staff Posts&amp;Salary (Listing)'!H134)</f>
        <v/>
      </c>
      <c r="J135" s="346" t="str">
        <f>IF('1. Staff Posts&amp;Salary (Listing)'!M134="","",'1. Staff Posts&amp;Salary (Listing)'!M134)</f>
        <v/>
      </c>
      <c r="K135" s="347"/>
      <c r="L135" s="348"/>
      <c r="M135" s="349">
        <f t="shared" si="15"/>
        <v>0</v>
      </c>
      <c r="N135" s="350">
        <f>IFERROR('1. Staff Posts&amp;Salary (Listing)'!L134/12*'2. Staff Costs (Annual)'!K135*'2. Staff Costs (Annual)'!L135*J135,0)</f>
        <v>0</v>
      </c>
      <c r="O135" s="422"/>
      <c r="P135" s="347"/>
      <c r="Q135" s="348"/>
      <c r="R135" s="349">
        <f t="shared" si="16"/>
        <v>0</v>
      </c>
      <c r="S135" s="350">
        <f>IFERROR('1. Staff Posts&amp;Salary (Listing)'!L134*(1+SUM(O135))/12*'2. Staff Costs (Annual)'!P135*'2. Staff Costs (Annual)'!Q135*J135,0)</f>
        <v>0</v>
      </c>
      <c r="T135" s="422"/>
      <c r="U135" s="347"/>
      <c r="V135" s="348"/>
      <c r="W135" s="349">
        <f t="shared" si="17"/>
        <v>0</v>
      </c>
      <c r="X135" s="350">
        <f>IFERROR('1. Staff Posts&amp;Salary (Listing)'!L134*(1+SUM(O135))*(1+SUM(T135))/12*'2. Staff Costs (Annual)'!U135*'2. Staff Costs (Annual)'!V135*J135,0)</f>
        <v>0</v>
      </c>
      <c r="Y135" s="248"/>
      <c r="Z135" s="347"/>
      <c r="AA135" s="348"/>
      <c r="AB135" s="349">
        <f t="shared" si="18"/>
        <v>0</v>
      </c>
      <c r="AC135" s="350">
        <f>IFERROR('1. Staff Posts&amp;Salary (Listing)'!L134*(1+SUM(O135))*(1+SUM(T135))*(1+SUM(Y135))/12*'2. Staff Costs (Annual)'!Z135*'2. Staff Costs (Annual)'!AA135*J135,0)</f>
        <v>0</v>
      </c>
      <c r="AD135" s="248"/>
      <c r="AE135" s="347"/>
      <c r="AF135" s="348"/>
      <c r="AG135" s="349">
        <f t="shared" si="19"/>
        <v>0</v>
      </c>
      <c r="AH135" s="350">
        <f>IFERROR('1. Staff Posts&amp;Salary (Listing)'!L134*(1+SUM(O135))*(1+SUM(T135))*(1+SUM(Y135))*(1+SUM(AD135))/12*'2. Staff Costs (Annual)'!AE135*'2. Staff Costs (Annual)'!AF135*J135,0)</f>
        <v>0</v>
      </c>
      <c r="AI135" s="351">
        <f t="shared" si="20"/>
        <v>0</v>
      </c>
      <c r="AJ135" s="352">
        <f t="shared" si="21"/>
        <v>0</v>
      </c>
      <c r="AK135" s="4"/>
    </row>
    <row r="136" spans="2:37" x14ac:dyDescent="0.25">
      <c r="B136" s="4"/>
      <c r="C136" s="344" t="str">
        <f>IF('1. Staff Posts&amp;Salary (Listing)'!C135="","",'1. Staff Posts&amp;Salary (Listing)'!C135)</f>
        <v/>
      </c>
      <c r="D136" s="345" t="str">
        <f>IF('1. Staff Posts&amp;Salary (Listing)'!D135="","",'1. Staff Posts&amp;Salary (Listing)'!D135)</f>
        <v/>
      </c>
      <c r="E136" s="345" t="str">
        <f>IF('1. Staff Posts&amp;Salary (Listing)'!E135="","",'1. Staff Posts&amp;Salary (Listing)'!E135)</f>
        <v/>
      </c>
      <c r="F136" s="345" t="str">
        <f>VLOOKUP(D136,'START - AWARD DETAILS'!$F$20:$I$40,3,0)</f>
        <v>&lt;select&gt;</v>
      </c>
      <c r="G136" s="345" t="str">
        <f>IF('1. Staff Posts&amp;Salary (Listing)'!F135="","",'1. Staff Posts&amp;Salary (Listing)'!F135)</f>
        <v/>
      </c>
      <c r="H136" s="345" t="str">
        <f>IF('1. Staff Posts&amp;Salary (Listing)'!G135="","",'1. Staff Posts&amp;Salary (Listing)'!G135)</f>
        <v/>
      </c>
      <c r="I136" s="345" t="str">
        <f>IF('1. Staff Posts&amp;Salary (Listing)'!H135="","",'1. Staff Posts&amp;Salary (Listing)'!H135)</f>
        <v/>
      </c>
      <c r="J136" s="346" t="str">
        <f>IF('1. Staff Posts&amp;Salary (Listing)'!M135="","",'1. Staff Posts&amp;Salary (Listing)'!M135)</f>
        <v/>
      </c>
      <c r="K136" s="347"/>
      <c r="L136" s="348"/>
      <c r="M136" s="349">
        <f t="shared" si="15"/>
        <v>0</v>
      </c>
      <c r="N136" s="350">
        <f>IFERROR('1. Staff Posts&amp;Salary (Listing)'!L135/12*'2. Staff Costs (Annual)'!K136*'2. Staff Costs (Annual)'!L136*J136,0)</f>
        <v>0</v>
      </c>
      <c r="O136" s="422"/>
      <c r="P136" s="347"/>
      <c r="Q136" s="348"/>
      <c r="R136" s="349">
        <f t="shared" si="16"/>
        <v>0</v>
      </c>
      <c r="S136" s="350">
        <f>IFERROR('1. Staff Posts&amp;Salary (Listing)'!L135*(1+SUM(O136))/12*'2. Staff Costs (Annual)'!P136*'2. Staff Costs (Annual)'!Q136*J136,0)</f>
        <v>0</v>
      </c>
      <c r="T136" s="422"/>
      <c r="U136" s="347"/>
      <c r="V136" s="348"/>
      <c r="W136" s="349">
        <f t="shared" si="17"/>
        <v>0</v>
      </c>
      <c r="X136" s="350">
        <f>IFERROR('1. Staff Posts&amp;Salary (Listing)'!L135*(1+SUM(O136))*(1+SUM(T136))/12*'2. Staff Costs (Annual)'!U136*'2. Staff Costs (Annual)'!V136*J136,0)</f>
        <v>0</v>
      </c>
      <c r="Y136" s="248"/>
      <c r="Z136" s="347"/>
      <c r="AA136" s="348"/>
      <c r="AB136" s="349">
        <f t="shared" si="18"/>
        <v>0</v>
      </c>
      <c r="AC136" s="350">
        <f>IFERROR('1. Staff Posts&amp;Salary (Listing)'!L135*(1+SUM(O136))*(1+SUM(T136))*(1+SUM(Y136))/12*'2. Staff Costs (Annual)'!Z136*'2. Staff Costs (Annual)'!AA136*J136,0)</f>
        <v>0</v>
      </c>
      <c r="AD136" s="248"/>
      <c r="AE136" s="347"/>
      <c r="AF136" s="348"/>
      <c r="AG136" s="349">
        <f t="shared" si="19"/>
        <v>0</v>
      </c>
      <c r="AH136" s="350">
        <f>IFERROR('1. Staff Posts&amp;Salary (Listing)'!L135*(1+SUM(O136))*(1+SUM(T136))*(1+SUM(Y136))*(1+SUM(AD136))/12*'2. Staff Costs (Annual)'!AE136*'2. Staff Costs (Annual)'!AF136*J136,0)</f>
        <v>0</v>
      </c>
      <c r="AI136" s="351">
        <f t="shared" si="20"/>
        <v>0</v>
      </c>
      <c r="AJ136" s="352">
        <f t="shared" si="21"/>
        <v>0</v>
      </c>
      <c r="AK136" s="4"/>
    </row>
    <row r="137" spans="2:37" x14ac:dyDescent="0.25">
      <c r="B137" s="4"/>
      <c r="C137" s="344" t="str">
        <f>IF('1. Staff Posts&amp;Salary (Listing)'!C136="","",'1. Staff Posts&amp;Salary (Listing)'!C136)</f>
        <v/>
      </c>
      <c r="D137" s="345" t="str">
        <f>IF('1. Staff Posts&amp;Salary (Listing)'!D136="","",'1. Staff Posts&amp;Salary (Listing)'!D136)</f>
        <v/>
      </c>
      <c r="E137" s="345" t="str">
        <f>IF('1. Staff Posts&amp;Salary (Listing)'!E136="","",'1. Staff Posts&amp;Salary (Listing)'!E136)</f>
        <v/>
      </c>
      <c r="F137" s="345" t="str">
        <f>VLOOKUP(D137,'START - AWARD DETAILS'!$F$20:$I$40,3,0)</f>
        <v>&lt;select&gt;</v>
      </c>
      <c r="G137" s="345" t="str">
        <f>IF('1. Staff Posts&amp;Salary (Listing)'!F136="","",'1. Staff Posts&amp;Salary (Listing)'!F136)</f>
        <v/>
      </c>
      <c r="H137" s="345" t="str">
        <f>IF('1. Staff Posts&amp;Salary (Listing)'!G136="","",'1. Staff Posts&amp;Salary (Listing)'!G136)</f>
        <v/>
      </c>
      <c r="I137" s="345" t="str">
        <f>IF('1. Staff Posts&amp;Salary (Listing)'!H136="","",'1. Staff Posts&amp;Salary (Listing)'!H136)</f>
        <v/>
      </c>
      <c r="J137" s="346" t="str">
        <f>IF('1. Staff Posts&amp;Salary (Listing)'!M136="","",'1. Staff Posts&amp;Salary (Listing)'!M136)</f>
        <v/>
      </c>
      <c r="K137" s="347"/>
      <c r="L137" s="348"/>
      <c r="M137" s="349">
        <f t="shared" si="15"/>
        <v>0</v>
      </c>
      <c r="N137" s="350">
        <f>IFERROR('1. Staff Posts&amp;Salary (Listing)'!L136/12*'2. Staff Costs (Annual)'!K137*'2. Staff Costs (Annual)'!L137*J137,0)</f>
        <v>0</v>
      </c>
      <c r="O137" s="422"/>
      <c r="P137" s="347"/>
      <c r="Q137" s="348"/>
      <c r="R137" s="349">
        <f t="shared" si="16"/>
        <v>0</v>
      </c>
      <c r="S137" s="350">
        <f>IFERROR('1. Staff Posts&amp;Salary (Listing)'!L136*(1+SUM(O137))/12*'2. Staff Costs (Annual)'!P137*'2. Staff Costs (Annual)'!Q137*J137,0)</f>
        <v>0</v>
      </c>
      <c r="T137" s="422"/>
      <c r="U137" s="347"/>
      <c r="V137" s="348"/>
      <c r="W137" s="349">
        <f t="shared" si="17"/>
        <v>0</v>
      </c>
      <c r="X137" s="350">
        <f>IFERROR('1. Staff Posts&amp;Salary (Listing)'!L136*(1+SUM(O137))*(1+SUM(T137))/12*'2. Staff Costs (Annual)'!U137*'2. Staff Costs (Annual)'!V137*J137,0)</f>
        <v>0</v>
      </c>
      <c r="Y137" s="248"/>
      <c r="Z137" s="347"/>
      <c r="AA137" s="348"/>
      <c r="AB137" s="349">
        <f t="shared" si="18"/>
        <v>0</v>
      </c>
      <c r="AC137" s="350">
        <f>IFERROR('1. Staff Posts&amp;Salary (Listing)'!L136*(1+SUM(O137))*(1+SUM(T137))*(1+SUM(Y137))/12*'2. Staff Costs (Annual)'!Z137*'2. Staff Costs (Annual)'!AA137*J137,0)</f>
        <v>0</v>
      </c>
      <c r="AD137" s="248"/>
      <c r="AE137" s="347"/>
      <c r="AF137" s="348"/>
      <c r="AG137" s="349">
        <f t="shared" si="19"/>
        <v>0</v>
      </c>
      <c r="AH137" s="350">
        <f>IFERROR('1. Staff Posts&amp;Salary (Listing)'!L136*(1+SUM(O137))*(1+SUM(T137))*(1+SUM(Y137))*(1+SUM(AD137))/12*'2. Staff Costs (Annual)'!AE137*'2. Staff Costs (Annual)'!AF137*J137,0)</f>
        <v>0</v>
      </c>
      <c r="AI137" s="351">
        <f t="shared" si="20"/>
        <v>0</v>
      </c>
      <c r="AJ137" s="352">
        <f t="shared" si="21"/>
        <v>0</v>
      </c>
      <c r="AK137" s="4"/>
    </row>
    <row r="138" spans="2:37" x14ac:dyDescent="0.25">
      <c r="B138" s="4"/>
      <c r="C138" s="344" t="str">
        <f>IF('1. Staff Posts&amp;Salary (Listing)'!C137="","",'1. Staff Posts&amp;Salary (Listing)'!C137)</f>
        <v/>
      </c>
      <c r="D138" s="345" t="str">
        <f>IF('1. Staff Posts&amp;Salary (Listing)'!D137="","",'1. Staff Posts&amp;Salary (Listing)'!D137)</f>
        <v/>
      </c>
      <c r="E138" s="345" t="str">
        <f>IF('1. Staff Posts&amp;Salary (Listing)'!E137="","",'1. Staff Posts&amp;Salary (Listing)'!E137)</f>
        <v/>
      </c>
      <c r="F138" s="345" t="str">
        <f>VLOOKUP(D138,'START - AWARD DETAILS'!$F$20:$I$40,3,0)</f>
        <v>&lt;select&gt;</v>
      </c>
      <c r="G138" s="345" t="str">
        <f>IF('1. Staff Posts&amp;Salary (Listing)'!F137="","",'1. Staff Posts&amp;Salary (Listing)'!F137)</f>
        <v/>
      </c>
      <c r="H138" s="345" t="str">
        <f>IF('1. Staff Posts&amp;Salary (Listing)'!G137="","",'1. Staff Posts&amp;Salary (Listing)'!G137)</f>
        <v/>
      </c>
      <c r="I138" s="345" t="str">
        <f>IF('1. Staff Posts&amp;Salary (Listing)'!H137="","",'1. Staff Posts&amp;Salary (Listing)'!H137)</f>
        <v/>
      </c>
      <c r="J138" s="346" t="str">
        <f>IF('1. Staff Posts&amp;Salary (Listing)'!M137="","",'1. Staff Posts&amp;Salary (Listing)'!M137)</f>
        <v/>
      </c>
      <c r="K138" s="347"/>
      <c r="L138" s="348"/>
      <c r="M138" s="349">
        <f t="shared" si="15"/>
        <v>0</v>
      </c>
      <c r="N138" s="350">
        <f>IFERROR('1. Staff Posts&amp;Salary (Listing)'!L137/12*'2. Staff Costs (Annual)'!K138*'2. Staff Costs (Annual)'!L138*J138,0)</f>
        <v>0</v>
      </c>
      <c r="O138" s="422"/>
      <c r="P138" s="347"/>
      <c r="Q138" s="348"/>
      <c r="R138" s="349">
        <f t="shared" si="16"/>
        <v>0</v>
      </c>
      <c r="S138" s="350">
        <f>IFERROR('1. Staff Posts&amp;Salary (Listing)'!L137*(1+SUM(O138))/12*'2. Staff Costs (Annual)'!P138*'2. Staff Costs (Annual)'!Q138*J138,0)</f>
        <v>0</v>
      </c>
      <c r="T138" s="422"/>
      <c r="U138" s="347"/>
      <c r="V138" s="348"/>
      <c r="W138" s="349">
        <f t="shared" si="17"/>
        <v>0</v>
      </c>
      <c r="X138" s="350">
        <f>IFERROR('1. Staff Posts&amp;Salary (Listing)'!L137*(1+SUM(O138))*(1+SUM(T138))/12*'2. Staff Costs (Annual)'!U138*'2. Staff Costs (Annual)'!V138*J138,0)</f>
        <v>0</v>
      </c>
      <c r="Y138" s="248"/>
      <c r="Z138" s="347"/>
      <c r="AA138" s="348"/>
      <c r="AB138" s="349">
        <f t="shared" si="18"/>
        <v>0</v>
      </c>
      <c r="AC138" s="350">
        <f>IFERROR('1. Staff Posts&amp;Salary (Listing)'!L137*(1+SUM(O138))*(1+SUM(T138))*(1+SUM(Y138))/12*'2. Staff Costs (Annual)'!Z138*'2. Staff Costs (Annual)'!AA138*J138,0)</f>
        <v>0</v>
      </c>
      <c r="AD138" s="248"/>
      <c r="AE138" s="347"/>
      <c r="AF138" s="348"/>
      <c r="AG138" s="349">
        <f t="shared" si="19"/>
        <v>0</v>
      </c>
      <c r="AH138" s="350">
        <f>IFERROR('1. Staff Posts&amp;Salary (Listing)'!L137*(1+SUM(O138))*(1+SUM(T138))*(1+SUM(Y138))*(1+SUM(AD138))/12*'2. Staff Costs (Annual)'!AE138*'2. Staff Costs (Annual)'!AF138*J138,0)</f>
        <v>0</v>
      </c>
      <c r="AI138" s="351">
        <f t="shared" si="20"/>
        <v>0</v>
      </c>
      <c r="AJ138" s="352">
        <f t="shared" si="21"/>
        <v>0</v>
      </c>
      <c r="AK138" s="4"/>
    </row>
    <row r="139" spans="2:37" x14ac:dyDescent="0.25">
      <c r="B139" s="4"/>
      <c r="C139" s="344" t="str">
        <f>IF('1. Staff Posts&amp;Salary (Listing)'!C138="","",'1. Staff Posts&amp;Salary (Listing)'!C138)</f>
        <v/>
      </c>
      <c r="D139" s="345" t="str">
        <f>IF('1. Staff Posts&amp;Salary (Listing)'!D138="","",'1. Staff Posts&amp;Salary (Listing)'!D138)</f>
        <v/>
      </c>
      <c r="E139" s="345" t="str">
        <f>IF('1. Staff Posts&amp;Salary (Listing)'!E138="","",'1. Staff Posts&amp;Salary (Listing)'!E138)</f>
        <v/>
      </c>
      <c r="F139" s="345" t="str">
        <f>VLOOKUP(D139,'START - AWARD DETAILS'!$F$20:$I$40,3,0)</f>
        <v>&lt;select&gt;</v>
      </c>
      <c r="G139" s="345" t="str">
        <f>IF('1. Staff Posts&amp;Salary (Listing)'!F138="","",'1. Staff Posts&amp;Salary (Listing)'!F138)</f>
        <v/>
      </c>
      <c r="H139" s="345" t="str">
        <f>IF('1. Staff Posts&amp;Salary (Listing)'!G138="","",'1. Staff Posts&amp;Salary (Listing)'!G138)</f>
        <v/>
      </c>
      <c r="I139" s="345" t="str">
        <f>IF('1. Staff Posts&amp;Salary (Listing)'!H138="","",'1. Staff Posts&amp;Salary (Listing)'!H138)</f>
        <v/>
      </c>
      <c r="J139" s="346" t="str">
        <f>IF('1. Staff Posts&amp;Salary (Listing)'!M138="","",'1. Staff Posts&amp;Salary (Listing)'!M138)</f>
        <v/>
      </c>
      <c r="K139" s="347"/>
      <c r="L139" s="348"/>
      <c r="M139" s="349">
        <f t="shared" si="15"/>
        <v>0</v>
      </c>
      <c r="N139" s="350">
        <f>IFERROR('1. Staff Posts&amp;Salary (Listing)'!L138/12*'2. Staff Costs (Annual)'!K139*'2. Staff Costs (Annual)'!L139*J139,0)</f>
        <v>0</v>
      </c>
      <c r="O139" s="422"/>
      <c r="P139" s="347"/>
      <c r="Q139" s="348"/>
      <c r="R139" s="349">
        <f t="shared" si="16"/>
        <v>0</v>
      </c>
      <c r="S139" s="350">
        <f>IFERROR('1. Staff Posts&amp;Salary (Listing)'!L138*(1+SUM(O139))/12*'2. Staff Costs (Annual)'!P139*'2. Staff Costs (Annual)'!Q139*J139,0)</f>
        <v>0</v>
      </c>
      <c r="T139" s="422"/>
      <c r="U139" s="347"/>
      <c r="V139" s="348"/>
      <c r="W139" s="349">
        <f t="shared" si="17"/>
        <v>0</v>
      </c>
      <c r="X139" s="350">
        <f>IFERROR('1. Staff Posts&amp;Salary (Listing)'!L138*(1+SUM(O139))*(1+SUM(T139))/12*'2. Staff Costs (Annual)'!U139*'2. Staff Costs (Annual)'!V139*J139,0)</f>
        <v>0</v>
      </c>
      <c r="Y139" s="248"/>
      <c r="Z139" s="347"/>
      <c r="AA139" s="348"/>
      <c r="AB139" s="349">
        <f t="shared" si="18"/>
        <v>0</v>
      </c>
      <c r="AC139" s="350">
        <f>IFERROR('1. Staff Posts&amp;Salary (Listing)'!L138*(1+SUM(O139))*(1+SUM(T139))*(1+SUM(Y139))/12*'2. Staff Costs (Annual)'!Z139*'2. Staff Costs (Annual)'!AA139*J139,0)</f>
        <v>0</v>
      </c>
      <c r="AD139" s="248"/>
      <c r="AE139" s="347"/>
      <c r="AF139" s="348"/>
      <c r="AG139" s="349">
        <f t="shared" si="19"/>
        <v>0</v>
      </c>
      <c r="AH139" s="350">
        <f>IFERROR('1. Staff Posts&amp;Salary (Listing)'!L138*(1+SUM(O139))*(1+SUM(T139))*(1+SUM(Y139))*(1+SUM(AD139))/12*'2. Staff Costs (Annual)'!AE139*'2. Staff Costs (Annual)'!AF139*J139,0)</f>
        <v>0</v>
      </c>
      <c r="AI139" s="351">
        <f t="shared" si="20"/>
        <v>0</v>
      </c>
      <c r="AJ139" s="352">
        <f t="shared" si="21"/>
        <v>0</v>
      </c>
      <c r="AK139" s="4"/>
    </row>
    <row r="140" spans="2:37" x14ac:dyDescent="0.25">
      <c r="B140" s="4"/>
      <c r="C140" s="344" t="str">
        <f>IF('1. Staff Posts&amp;Salary (Listing)'!C139="","",'1. Staff Posts&amp;Salary (Listing)'!C139)</f>
        <v/>
      </c>
      <c r="D140" s="345" t="str">
        <f>IF('1. Staff Posts&amp;Salary (Listing)'!D139="","",'1. Staff Posts&amp;Salary (Listing)'!D139)</f>
        <v/>
      </c>
      <c r="E140" s="345" t="str">
        <f>IF('1. Staff Posts&amp;Salary (Listing)'!E139="","",'1. Staff Posts&amp;Salary (Listing)'!E139)</f>
        <v/>
      </c>
      <c r="F140" s="345" t="str">
        <f>VLOOKUP(D140,'START - AWARD DETAILS'!$F$20:$I$40,3,0)</f>
        <v>&lt;select&gt;</v>
      </c>
      <c r="G140" s="345" t="str">
        <f>IF('1. Staff Posts&amp;Salary (Listing)'!F139="","",'1. Staff Posts&amp;Salary (Listing)'!F139)</f>
        <v/>
      </c>
      <c r="H140" s="345" t="str">
        <f>IF('1. Staff Posts&amp;Salary (Listing)'!G139="","",'1. Staff Posts&amp;Salary (Listing)'!G139)</f>
        <v/>
      </c>
      <c r="I140" s="345" t="str">
        <f>IF('1. Staff Posts&amp;Salary (Listing)'!H139="","",'1. Staff Posts&amp;Salary (Listing)'!H139)</f>
        <v/>
      </c>
      <c r="J140" s="346" t="str">
        <f>IF('1. Staff Posts&amp;Salary (Listing)'!M139="","",'1. Staff Posts&amp;Salary (Listing)'!M139)</f>
        <v/>
      </c>
      <c r="K140" s="347"/>
      <c r="L140" s="348"/>
      <c r="M140" s="349">
        <f t="shared" si="15"/>
        <v>0</v>
      </c>
      <c r="N140" s="350">
        <f>IFERROR('1. Staff Posts&amp;Salary (Listing)'!L139/12*'2. Staff Costs (Annual)'!K140*'2. Staff Costs (Annual)'!L140*J140,0)</f>
        <v>0</v>
      </c>
      <c r="O140" s="422"/>
      <c r="P140" s="347"/>
      <c r="Q140" s="348"/>
      <c r="R140" s="349">
        <f t="shared" si="16"/>
        <v>0</v>
      </c>
      <c r="S140" s="350">
        <f>IFERROR('1. Staff Posts&amp;Salary (Listing)'!L139*(1+SUM(O140))/12*'2. Staff Costs (Annual)'!P140*'2. Staff Costs (Annual)'!Q140*J140,0)</f>
        <v>0</v>
      </c>
      <c r="T140" s="422"/>
      <c r="U140" s="347"/>
      <c r="V140" s="348"/>
      <c r="W140" s="349">
        <f t="shared" si="17"/>
        <v>0</v>
      </c>
      <c r="X140" s="350">
        <f>IFERROR('1. Staff Posts&amp;Salary (Listing)'!L139*(1+SUM(O140))*(1+SUM(T140))/12*'2. Staff Costs (Annual)'!U140*'2. Staff Costs (Annual)'!V140*J140,0)</f>
        <v>0</v>
      </c>
      <c r="Y140" s="248"/>
      <c r="Z140" s="347"/>
      <c r="AA140" s="348"/>
      <c r="AB140" s="349">
        <f t="shared" si="18"/>
        <v>0</v>
      </c>
      <c r="AC140" s="350">
        <f>IFERROR('1. Staff Posts&amp;Salary (Listing)'!L139*(1+SUM(O140))*(1+SUM(T140))*(1+SUM(Y140))/12*'2. Staff Costs (Annual)'!Z140*'2. Staff Costs (Annual)'!AA140*J140,0)</f>
        <v>0</v>
      </c>
      <c r="AD140" s="248"/>
      <c r="AE140" s="347"/>
      <c r="AF140" s="348"/>
      <c r="AG140" s="349">
        <f t="shared" si="19"/>
        <v>0</v>
      </c>
      <c r="AH140" s="350">
        <f>IFERROR('1. Staff Posts&amp;Salary (Listing)'!L139*(1+SUM(O140))*(1+SUM(T140))*(1+SUM(Y140))*(1+SUM(AD140))/12*'2. Staff Costs (Annual)'!AE140*'2. Staff Costs (Annual)'!AF140*J140,0)</f>
        <v>0</v>
      </c>
      <c r="AI140" s="351">
        <f t="shared" si="20"/>
        <v>0</v>
      </c>
      <c r="AJ140" s="352">
        <f t="shared" si="21"/>
        <v>0</v>
      </c>
      <c r="AK140" s="4"/>
    </row>
    <row r="141" spans="2:37" x14ac:dyDescent="0.25">
      <c r="B141" s="4"/>
      <c r="C141" s="344" t="str">
        <f>IF('1. Staff Posts&amp;Salary (Listing)'!C140="","",'1. Staff Posts&amp;Salary (Listing)'!C140)</f>
        <v/>
      </c>
      <c r="D141" s="345" t="str">
        <f>IF('1. Staff Posts&amp;Salary (Listing)'!D140="","",'1. Staff Posts&amp;Salary (Listing)'!D140)</f>
        <v/>
      </c>
      <c r="E141" s="345" t="str">
        <f>IF('1. Staff Posts&amp;Salary (Listing)'!E140="","",'1. Staff Posts&amp;Salary (Listing)'!E140)</f>
        <v/>
      </c>
      <c r="F141" s="345" t="str">
        <f>VLOOKUP(D141,'START - AWARD DETAILS'!$F$20:$I$40,3,0)</f>
        <v>&lt;select&gt;</v>
      </c>
      <c r="G141" s="345" t="str">
        <f>IF('1. Staff Posts&amp;Salary (Listing)'!F140="","",'1. Staff Posts&amp;Salary (Listing)'!F140)</f>
        <v/>
      </c>
      <c r="H141" s="345" t="str">
        <f>IF('1. Staff Posts&amp;Salary (Listing)'!G140="","",'1. Staff Posts&amp;Salary (Listing)'!G140)</f>
        <v/>
      </c>
      <c r="I141" s="345" t="str">
        <f>IF('1. Staff Posts&amp;Salary (Listing)'!H140="","",'1. Staff Posts&amp;Salary (Listing)'!H140)</f>
        <v/>
      </c>
      <c r="J141" s="346" t="str">
        <f>IF('1. Staff Posts&amp;Salary (Listing)'!M140="","",'1. Staff Posts&amp;Salary (Listing)'!M140)</f>
        <v/>
      </c>
      <c r="K141" s="347"/>
      <c r="L141" s="348"/>
      <c r="M141" s="349">
        <f t="shared" si="15"/>
        <v>0</v>
      </c>
      <c r="N141" s="350">
        <f>IFERROR('1. Staff Posts&amp;Salary (Listing)'!L140/12*'2. Staff Costs (Annual)'!K141*'2. Staff Costs (Annual)'!L141*J141,0)</f>
        <v>0</v>
      </c>
      <c r="O141" s="422"/>
      <c r="P141" s="347"/>
      <c r="Q141" s="348"/>
      <c r="R141" s="349">
        <f t="shared" si="16"/>
        <v>0</v>
      </c>
      <c r="S141" s="350">
        <f>IFERROR('1. Staff Posts&amp;Salary (Listing)'!L140*(1+SUM(O141))/12*'2. Staff Costs (Annual)'!P141*'2. Staff Costs (Annual)'!Q141*J141,0)</f>
        <v>0</v>
      </c>
      <c r="T141" s="422"/>
      <c r="U141" s="347"/>
      <c r="V141" s="348"/>
      <c r="W141" s="349">
        <f t="shared" si="17"/>
        <v>0</v>
      </c>
      <c r="X141" s="350">
        <f>IFERROR('1. Staff Posts&amp;Salary (Listing)'!L140*(1+SUM(O141))*(1+SUM(T141))/12*'2. Staff Costs (Annual)'!U141*'2. Staff Costs (Annual)'!V141*J141,0)</f>
        <v>0</v>
      </c>
      <c r="Y141" s="248"/>
      <c r="Z141" s="347"/>
      <c r="AA141" s="348"/>
      <c r="AB141" s="349">
        <f t="shared" si="18"/>
        <v>0</v>
      </c>
      <c r="AC141" s="350">
        <f>IFERROR('1. Staff Posts&amp;Salary (Listing)'!L140*(1+SUM(O141))*(1+SUM(T141))*(1+SUM(Y141))/12*'2. Staff Costs (Annual)'!Z141*'2. Staff Costs (Annual)'!AA141*J141,0)</f>
        <v>0</v>
      </c>
      <c r="AD141" s="248"/>
      <c r="AE141" s="347"/>
      <c r="AF141" s="348"/>
      <c r="AG141" s="349">
        <f t="shared" si="19"/>
        <v>0</v>
      </c>
      <c r="AH141" s="350">
        <f>IFERROR('1. Staff Posts&amp;Salary (Listing)'!L140*(1+SUM(O141))*(1+SUM(T141))*(1+SUM(Y141))*(1+SUM(AD141))/12*'2. Staff Costs (Annual)'!AE141*'2. Staff Costs (Annual)'!AF141*J141,0)</f>
        <v>0</v>
      </c>
      <c r="AI141" s="351">
        <f t="shared" si="20"/>
        <v>0</v>
      </c>
      <c r="AJ141" s="352">
        <f t="shared" si="21"/>
        <v>0</v>
      </c>
      <c r="AK141" s="4"/>
    </row>
    <row r="142" spans="2:37" x14ac:dyDescent="0.25">
      <c r="B142" s="4"/>
      <c r="C142" s="344" t="str">
        <f>IF('1. Staff Posts&amp;Salary (Listing)'!C141="","",'1. Staff Posts&amp;Salary (Listing)'!C141)</f>
        <v/>
      </c>
      <c r="D142" s="345" t="str">
        <f>IF('1. Staff Posts&amp;Salary (Listing)'!D141="","",'1. Staff Posts&amp;Salary (Listing)'!D141)</f>
        <v/>
      </c>
      <c r="E142" s="345" t="str">
        <f>IF('1. Staff Posts&amp;Salary (Listing)'!E141="","",'1. Staff Posts&amp;Salary (Listing)'!E141)</f>
        <v/>
      </c>
      <c r="F142" s="345" t="str">
        <f>VLOOKUP(D142,'START - AWARD DETAILS'!$F$20:$I$40,3,0)</f>
        <v>&lt;select&gt;</v>
      </c>
      <c r="G142" s="345" t="str">
        <f>IF('1. Staff Posts&amp;Salary (Listing)'!F141="","",'1. Staff Posts&amp;Salary (Listing)'!F141)</f>
        <v/>
      </c>
      <c r="H142" s="345" t="str">
        <f>IF('1. Staff Posts&amp;Salary (Listing)'!G141="","",'1. Staff Posts&amp;Salary (Listing)'!G141)</f>
        <v/>
      </c>
      <c r="I142" s="345" t="str">
        <f>IF('1. Staff Posts&amp;Salary (Listing)'!H141="","",'1. Staff Posts&amp;Salary (Listing)'!H141)</f>
        <v/>
      </c>
      <c r="J142" s="346" t="str">
        <f>IF('1. Staff Posts&amp;Salary (Listing)'!M141="","",'1. Staff Posts&amp;Salary (Listing)'!M141)</f>
        <v/>
      </c>
      <c r="K142" s="347"/>
      <c r="L142" s="348"/>
      <c r="M142" s="349">
        <f t="shared" si="15"/>
        <v>0</v>
      </c>
      <c r="N142" s="350">
        <f>IFERROR('1. Staff Posts&amp;Salary (Listing)'!L141/12*'2. Staff Costs (Annual)'!K142*'2. Staff Costs (Annual)'!L142*J142,0)</f>
        <v>0</v>
      </c>
      <c r="O142" s="422"/>
      <c r="P142" s="347"/>
      <c r="Q142" s="348"/>
      <c r="R142" s="349">
        <f t="shared" si="16"/>
        <v>0</v>
      </c>
      <c r="S142" s="350">
        <f>IFERROR('1. Staff Posts&amp;Salary (Listing)'!L141*(1+SUM(O142))/12*'2. Staff Costs (Annual)'!P142*'2. Staff Costs (Annual)'!Q142*J142,0)</f>
        <v>0</v>
      </c>
      <c r="T142" s="422"/>
      <c r="U142" s="347"/>
      <c r="V142" s="348"/>
      <c r="W142" s="349">
        <f t="shared" si="17"/>
        <v>0</v>
      </c>
      <c r="X142" s="350">
        <f>IFERROR('1. Staff Posts&amp;Salary (Listing)'!L141*(1+SUM(O142))*(1+SUM(T142))/12*'2. Staff Costs (Annual)'!U142*'2. Staff Costs (Annual)'!V142*J142,0)</f>
        <v>0</v>
      </c>
      <c r="Y142" s="248"/>
      <c r="Z142" s="347"/>
      <c r="AA142" s="348"/>
      <c r="AB142" s="349">
        <f t="shared" si="18"/>
        <v>0</v>
      </c>
      <c r="AC142" s="350">
        <f>IFERROR('1. Staff Posts&amp;Salary (Listing)'!L141*(1+SUM(O142))*(1+SUM(T142))*(1+SUM(Y142))/12*'2. Staff Costs (Annual)'!Z142*'2. Staff Costs (Annual)'!AA142*J142,0)</f>
        <v>0</v>
      </c>
      <c r="AD142" s="248"/>
      <c r="AE142" s="347"/>
      <c r="AF142" s="348"/>
      <c r="AG142" s="349">
        <f t="shared" si="19"/>
        <v>0</v>
      </c>
      <c r="AH142" s="350">
        <f>IFERROR('1. Staff Posts&amp;Salary (Listing)'!L141*(1+SUM(O142))*(1+SUM(T142))*(1+SUM(Y142))*(1+SUM(AD142))/12*'2. Staff Costs (Annual)'!AE142*'2. Staff Costs (Annual)'!AF142*J142,0)</f>
        <v>0</v>
      </c>
      <c r="AI142" s="351">
        <f t="shared" si="20"/>
        <v>0</v>
      </c>
      <c r="AJ142" s="352">
        <f t="shared" si="21"/>
        <v>0</v>
      </c>
      <c r="AK142" s="4"/>
    </row>
    <row r="143" spans="2:37" x14ac:dyDescent="0.25">
      <c r="B143" s="4"/>
      <c r="C143" s="344" t="str">
        <f>IF('1. Staff Posts&amp;Salary (Listing)'!C142="","",'1. Staff Posts&amp;Salary (Listing)'!C142)</f>
        <v/>
      </c>
      <c r="D143" s="345" t="str">
        <f>IF('1. Staff Posts&amp;Salary (Listing)'!D142="","",'1. Staff Posts&amp;Salary (Listing)'!D142)</f>
        <v/>
      </c>
      <c r="E143" s="345" t="str">
        <f>IF('1. Staff Posts&amp;Salary (Listing)'!E142="","",'1. Staff Posts&amp;Salary (Listing)'!E142)</f>
        <v/>
      </c>
      <c r="F143" s="345" t="str">
        <f>VLOOKUP(D143,'START - AWARD DETAILS'!$F$20:$I$40,3,0)</f>
        <v>&lt;select&gt;</v>
      </c>
      <c r="G143" s="345" t="str">
        <f>IF('1. Staff Posts&amp;Salary (Listing)'!F142="","",'1. Staff Posts&amp;Salary (Listing)'!F142)</f>
        <v/>
      </c>
      <c r="H143" s="345" t="str">
        <f>IF('1. Staff Posts&amp;Salary (Listing)'!G142="","",'1. Staff Posts&amp;Salary (Listing)'!G142)</f>
        <v/>
      </c>
      <c r="I143" s="345" t="str">
        <f>IF('1. Staff Posts&amp;Salary (Listing)'!H142="","",'1. Staff Posts&amp;Salary (Listing)'!H142)</f>
        <v/>
      </c>
      <c r="J143" s="346" t="str">
        <f>IF('1. Staff Posts&amp;Salary (Listing)'!M142="","",'1. Staff Posts&amp;Salary (Listing)'!M142)</f>
        <v/>
      </c>
      <c r="K143" s="347"/>
      <c r="L143" s="348"/>
      <c r="M143" s="349">
        <f t="shared" si="15"/>
        <v>0</v>
      </c>
      <c r="N143" s="350">
        <f>IFERROR('1. Staff Posts&amp;Salary (Listing)'!L142/12*'2. Staff Costs (Annual)'!K143*'2. Staff Costs (Annual)'!L143*J143,0)</f>
        <v>0</v>
      </c>
      <c r="O143" s="422"/>
      <c r="P143" s="347"/>
      <c r="Q143" s="348"/>
      <c r="R143" s="349">
        <f t="shared" si="16"/>
        <v>0</v>
      </c>
      <c r="S143" s="350">
        <f>IFERROR('1. Staff Posts&amp;Salary (Listing)'!L142*(1+SUM(O143))/12*'2. Staff Costs (Annual)'!P143*'2. Staff Costs (Annual)'!Q143*J143,0)</f>
        <v>0</v>
      </c>
      <c r="T143" s="422"/>
      <c r="U143" s="347"/>
      <c r="V143" s="348"/>
      <c r="W143" s="349">
        <f t="shared" si="17"/>
        <v>0</v>
      </c>
      <c r="X143" s="350">
        <f>IFERROR('1. Staff Posts&amp;Salary (Listing)'!L142*(1+SUM(O143))*(1+SUM(T143))/12*'2. Staff Costs (Annual)'!U143*'2. Staff Costs (Annual)'!V143*J143,0)</f>
        <v>0</v>
      </c>
      <c r="Y143" s="248"/>
      <c r="Z143" s="347"/>
      <c r="AA143" s="348"/>
      <c r="AB143" s="349">
        <f t="shared" si="18"/>
        <v>0</v>
      </c>
      <c r="AC143" s="350">
        <f>IFERROR('1. Staff Posts&amp;Salary (Listing)'!L142*(1+SUM(O143))*(1+SUM(T143))*(1+SUM(Y143))/12*'2. Staff Costs (Annual)'!Z143*'2. Staff Costs (Annual)'!AA143*J143,0)</f>
        <v>0</v>
      </c>
      <c r="AD143" s="248"/>
      <c r="AE143" s="347"/>
      <c r="AF143" s="348"/>
      <c r="AG143" s="349">
        <f t="shared" si="19"/>
        <v>0</v>
      </c>
      <c r="AH143" s="350">
        <f>IFERROR('1. Staff Posts&amp;Salary (Listing)'!L142*(1+SUM(O143))*(1+SUM(T143))*(1+SUM(Y143))*(1+SUM(AD143))/12*'2. Staff Costs (Annual)'!AE143*'2. Staff Costs (Annual)'!AF143*J143,0)</f>
        <v>0</v>
      </c>
      <c r="AI143" s="351">
        <f t="shared" si="20"/>
        <v>0</v>
      </c>
      <c r="AJ143" s="352">
        <f t="shared" si="21"/>
        <v>0</v>
      </c>
      <c r="AK143" s="4"/>
    </row>
    <row r="144" spans="2:37" x14ac:dyDescent="0.25">
      <c r="B144" s="4"/>
      <c r="C144" s="344" t="str">
        <f>IF('1. Staff Posts&amp;Salary (Listing)'!C143="","",'1. Staff Posts&amp;Salary (Listing)'!C143)</f>
        <v/>
      </c>
      <c r="D144" s="345" t="str">
        <f>IF('1. Staff Posts&amp;Salary (Listing)'!D143="","",'1. Staff Posts&amp;Salary (Listing)'!D143)</f>
        <v/>
      </c>
      <c r="E144" s="345" t="str">
        <f>IF('1. Staff Posts&amp;Salary (Listing)'!E143="","",'1. Staff Posts&amp;Salary (Listing)'!E143)</f>
        <v/>
      </c>
      <c r="F144" s="345" t="str">
        <f>VLOOKUP(D144,'START - AWARD DETAILS'!$F$20:$I$40,3,0)</f>
        <v>&lt;select&gt;</v>
      </c>
      <c r="G144" s="345" t="str">
        <f>IF('1. Staff Posts&amp;Salary (Listing)'!F143="","",'1. Staff Posts&amp;Salary (Listing)'!F143)</f>
        <v/>
      </c>
      <c r="H144" s="345" t="str">
        <f>IF('1. Staff Posts&amp;Salary (Listing)'!G143="","",'1. Staff Posts&amp;Salary (Listing)'!G143)</f>
        <v/>
      </c>
      <c r="I144" s="345" t="str">
        <f>IF('1. Staff Posts&amp;Salary (Listing)'!H143="","",'1. Staff Posts&amp;Salary (Listing)'!H143)</f>
        <v/>
      </c>
      <c r="J144" s="346" t="str">
        <f>IF('1. Staff Posts&amp;Salary (Listing)'!M143="","",'1. Staff Posts&amp;Salary (Listing)'!M143)</f>
        <v/>
      </c>
      <c r="K144" s="347"/>
      <c r="L144" s="348"/>
      <c r="M144" s="349">
        <f t="shared" si="15"/>
        <v>0</v>
      </c>
      <c r="N144" s="350">
        <f>IFERROR('1. Staff Posts&amp;Salary (Listing)'!L143/12*'2. Staff Costs (Annual)'!K144*'2. Staff Costs (Annual)'!L144*J144,0)</f>
        <v>0</v>
      </c>
      <c r="O144" s="422"/>
      <c r="P144" s="347"/>
      <c r="Q144" s="348"/>
      <c r="R144" s="349">
        <f t="shared" si="16"/>
        <v>0</v>
      </c>
      <c r="S144" s="350">
        <f>IFERROR('1. Staff Posts&amp;Salary (Listing)'!L143*(1+SUM(O144))/12*'2. Staff Costs (Annual)'!P144*'2. Staff Costs (Annual)'!Q144*J144,0)</f>
        <v>0</v>
      </c>
      <c r="T144" s="422"/>
      <c r="U144" s="347"/>
      <c r="V144" s="348"/>
      <c r="W144" s="349">
        <f t="shared" si="17"/>
        <v>0</v>
      </c>
      <c r="X144" s="350">
        <f>IFERROR('1. Staff Posts&amp;Salary (Listing)'!L143*(1+SUM(O144))*(1+SUM(T144))/12*'2. Staff Costs (Annual)'!U144*'2. Staff Costs (Annual)'!V144*J144,0)</f>
        <v>0</v>
      </c>
      <c r="Y144" s="248"/>
      <c r="Z144" s="347"/>
      <c r="AA144" s="348"/>
      <c r="AB144" s="349">
        <f t="shared" si="18"/>
        <v>0</v>
      </c>
      <c r="AC144" s="350">
        <f>IFERROR('1. Staff Posts&amp;Salary (Listing)'!L143*(1+SUM(O144))*(1+SUM(T144))*(1+SUM(Y144))/12*'2. Staff Costs (Annual)'!Z144*'2. Staff Costs (Annual)'!AA144*J144,0)</f>
        <v>0</v>
      </c>
      <c r="AD144" s="248"/>
      <c r="AE144" s="347"/>
      <c r="AF144" s="348"/>
      <c r="AG144" s="349">
        <f t="shared" si="19"/>
        <v>0</v>
      </c>
      <c r="AH144" s="350">
        <f>IFERROR('1. Staff Posts&amp;Salary (Listing)'!L143*(1+SUM(O144))*(1+SUM(T144))*(1+SUM(Y144))*(1+SUM(AD144))/12*'2. Staff Costs (Annual)'!AE144*'2. Staff Costs (Annual)'!AF144*J144,0)</f>
        <v>0</v>
      </c>
      <c r="AI144" s="351">
        <f t="shared" si="20"/>
        <v>0</v>
      </c>
      <c r="AJ144" s="352">
        <f t="shared" si="21"/>
        <v>0</v>
      </c>
      <c r="AK144" s="4"/>
    </row>
    <row r="145" spans="2:37" x14ac:dyDescent="0.25">
      <c r="B145" s="4"/>
      <c r="C145" s="344" t="str">
        <f>IF('1. Staff Posts&amp;Salary (Listing)'!C144="","",'1. Staff Posts&amp;Salary (Listing)'!C144)</f>
        <v/>
      </c>
      <c r="D145" s="345" t="str">
        <f>IF('1. Staff Posts&amp;Salary (Listing)'!D144="","",'1. Staff Posts&amp;Salary (Listing)'!D144)</f>
        <v/>
      </c>
      <c r="E145" s="345" t="str">
        <f>IF('1. Staff Posts&amp;Salary (Listing)'!E144="","",'1. Staff Posts&amp;Salary (Listing)'!E144)</f>
        <v/>
      </c>
      <c r="F145" s="345" t="str">
        <f>VLOOKUP(D145,'START - AWARD DETAILS'!$F$20:$I$40,3,0)</f>
        <v>&lt;select&gt;</v>
      </c>
      <c r="G145" s="345" t="str">
        <f>IF('1. Staff Posts&amp;Salary (Listing)'!F144="","",'1. Staff Posts&amp;Salary (Listing)'!F144)</f>
        <v/>
      </c>
      <c r="H145" s="345" t="str">
        <f>IF('1. Staff Posts&amp;Salary (Listing)'!G144="","",'1. Staff Posts&amp;Salary (Listing)'!G144)</f>
        <v/>
      </c>
      <c r="I145" s="345" t="str">
        <f>IF('1. Staff Posts&amp;Salary (Listing)'!H144="","",'1. Staff Posts&amp;Salary (Listing)'!H144)</f>
        <v/>
      </c>
      <c r="J145" s="346" t="str">
        <f>IF('1. Staff Posts&amp;Salary (Listing)'!M144="","",'1. Staff Posts&amp;Salary (Listing)'!M144)</f>
        <v/>
      </c>
      <c r="K145" s="347"/>
      <c r="L145" s="348"/>
      <c r="M145" s="349">
        <f t="shared" si="15"/>
        <v>0</v>
      </c>
      <c r="N145" s="350">
        <f>IFERROR('1. Staff Posts&amp;Salary (Listing)'!L144/12*'2. Staff Costs (Annual)'!K145*'2. Staff Costs (Annual)'!L145*J145,0)</f>
        <v>0</v>
      </c>
      <c r="O145" s="422"/>
      <c r="P145" s="347"/>
      <c r="Q145" s="348"/>
      <c r="R145" s="349">
        <f t="shared" si="16"/>
        <v>0</v>
      </c>
      <c r="S145" s="350">
        <f>IFERROR('1. Staff Posts&amp;Salary (Listing)'!L144*(1+SUM(O145))/12*'2. Staff Costs (Annual)'!P145*'2. Staff Costs (Annual)'!Q145*J145,0)</f>
        <v>0</v>
      </c>
      <c r="T145" s="422"/>
      <c r="U145" s="347"/>
      <c r="V145" s="348"/>
      <c r="W145" s="349">
        <f t="shared" si="17"/>
        <v>0</v>
      </c>
      <c r="X145" s="350">
        <f>IFERROR('1. Staff Posts&amp;Salary (Listing)'!L144*(1+SUM(O145))*(1+SUM(T145))/12*'2. Staff Costs (Annual)'!U145*'2. Staff Costs (Annual)'!V145*J145,0)</f>
        <v>0</v>
      </c>
      <c r="Y145" s="248"/>
      <c r="Z145" s="347"/>
      <c r="AA145" s="348"/>
      <c r="AB145" s="349">
        <f t="shared" si="18"/>
        <v>0</v>
      </c>
      <c r="AC145" s="350">
        <f>IFERROR('1. Staff Posts&amp;Salary (Listing)'!L144*(1+SUM(O145))*(1+SUM(T145))*(1+SUM(Y145))/12*'2. Staff Costs (Annual)'!Z145*'2. Staff Costs (Annual)'!AA145*J145,0)</f>
        <v>0</v>
      </c>
      <c r="AD145" s="248"/>
      <c r="AE145" s="347"/>
      <c r="AF145" s="348"/>
      <c r="AG145" s="349">
        <f t="shared" si="19"/>
        <v>0</v>
      </c>
      <c r="AH145" s="350">
        <f>IFERROR('1. Staff Posts&amp;Salary (Listing)'!L144*(1+SUM(O145))*(1+SUM(T145))*(1+SUM(Y145))*(1+SUM(AD145))/12*'2. Staff Costs (Annual)'!AE145*'2. Staff Costs (Annual)'!AF145*J145,0)</f>
        <v>0</v>
      </c>
      <c r="AI145" s="351">
        <f t="shared" si="20"/>
        <v>0</v>
      </c>
      <c r="AJ145" s="352">
        <f t="shared" si="21"/>
        <v>0</v>
      </c>
      <c r="AK145" s="4"/>
    </row>
    <row r="146" spans="2:37" x14ac:dyDescent="0.25">
      <c r="B146" s="4"/>
      <c r="C146" s="344" t="str">
        <f>IF('1. Staff Posts&amp;Salary (Listing)'!C145="","",'1. Staff Posts&amp;Salary (Listing)'!C145)</f>
        <v/>
      </c>
      <c r="D146" s="345" t="str">
        <f>IF('1. Staff Posts&amp;Salary (Listing)'!D145="","",'1. Staff Posts&amp;Salary (Listing)'!D145)</f>
        <v/>
      </c>
      <c r="E146" s="345" t="str">
        <f>IF('1. Staff Posts&amp;Salary (Listing)'!E145="","",'1. Staff Posts&amp;Salary (Listing)'!E145)</f>
        <v/>
      </c>
      <c r="F146" s="345" t="str">
        <f>VLOOKUP(D146,'START - AWARD DETAILS'!$F$20:$I$40,3,0)</f>
        <v>&lt;select&gt;</v>
      </c>
      <c r="G146" s="345" t="str">
        <f>IF('1. Staff Posts&amp;Salary (Listing)'!F145="","",'1. Staff Posts&amp;Salary (Listing)'!F145)</f>
        <v/>
      </c>
      <c r="H146" s="345" t="str">
        <f>IF('1. Staff Posts&amp;Salary (Listing)'!G145="","",'1. Staff Posts&amp;Salary (Listing)'!G145)</f>
        <v/>
      </c>
      <c r="I146" s="345" t="str">
        <f>IF('1. Staff Posts&amp;Salary (Listing)'!H145="","",'1. Staff Posts&amp;Salary (Listing)'!H145)</f>
        <v/>
      </c>
      <c r="J146" s="346" t="str">
        <f>IF('1. Staff Posts&amp;Salary (Listing)'!M145="","",'1. Staff Posts&amp;Salary (Listing)'!M145)</f>
        <v/>
      </c>
      <c r="K146" s="347"/>
      <c r="L146" s="348"/>
      <c r="M146" s="349">
        <f t="shared" si="15"/>
        <v>0</v>
      </c>
      <c r="N146" s="350">
        <f>IFERROR('1. Staff Posts&amp;Salary (Listing)'!L145/12*'2. Staff Costs (Annual)'!K146*'2. Staff Costs (Annual)'!L146*J146,0)</f>
        <v>0</v>
      </c>
      <c r="O146" s="422"/>
      <c r="P146" s="347"/>
      <c r="Q146" s="348"/>
      <c r="R146" s="349">
        <f t="shared" si="16"/>
        <v>0</v>
      </c>
      <c r="S146" s="350">
        <f>IFERROR('1. Staff Posts&amp;Salary (Listing)'!L145*(1+SUM(O146))/12*'2. Staff Costs (Annual)'!P146*'2. Staff Costs (Annual)'!Q146*J146,0)</f>
        <v>0</v>
      </c>
      <c r="T146" s="422"/>
      <c r="U146" s="347"/>
      <c r="V146" s="348"/>
      <c r="W146" s="349">
        <f t="shared" si="17"/>
        <v>0</v>
      </c>
      <c r="X146" s="350">
        <f>IFERROR('1. Staff Posts&amp;Salary (Listing)'!L145*(1+SUM(O146))*(1+SUM(T146))/12*'2. Staff Costs (Annual)'!U146*'2. Staff Costs (Annual)'!V146*J146,0)</f>
        <v>0</v>
      </c>
      <c r="Y146" s="248"/>
      <c r="Z146" s="347"/>
      <c r="AA146" s="348"/>
      <c r="AB146" s="349">
        <f t="shared" si="18"/>
        <v>0</v>
      </c>
      <c r="AC146" s="350">
        <f>IFERROR('1. Staff Posts&amp;Salary (Listing)'!L145*(1+SUM(O146))*(1+SUM(T146))*(1+SUM(Y146))/12*'2. Staff Costs (Annual)'!Z146*'2. Staff Costs (Annual)'!AA146*J146,0)</f>
        <v>0</v>
      </c>
      <c r="AD146" s="248"/>
      <c r="AE146" s="347"/>
      <c r="AF146" s="348"/>
      <c r="AG146" s="349">
        <f t="shared" si="19"/>
        <v>0</v>
      </c>
      <c r="AH146" s="350">
        <f>IFERROR('1. Staff Posts&amp;Salary (Listing)'!L145*(1+SUM(O146))*(1+SUM(T146))*(1+SUM(Y146))*(1+SUM(AD146))/12*'2. Staff Costs (Annual)'!AE146*'2. Staff Costs (Annual)'!AF146*J146,0)</f>
        <v>0</v>
      </c>
      <c r="AI146" s="351">
        <f t="shared" si="20"/>
        <v>0</v>
      </c>
      <c r="AJ146" s="352">
        <f t="shared" si="21"/>
        <v>0</v>
      </c>
      <c r="AK146" s="4"/>
    </row>
    <row r="147" spans="2:37" x14ac:dyDescent="0.25">
      <c r="B147" s="4"/>
      <c r="C147" s="344" t="str">
        <f>IF('1. Staff Posts&amp;Salary (Listing)'!C146="","",'1. Staff Posts&amp;Salary (Listing)'!C146)</f>
        <v/>
      </c>
      <c r="D147" s="345" t="str">
        <f>IF('1. Staff Posts&amp;Salary (Listing)'!D146="","",'1. Staff Posts&amp;Salary (Listing)'!D146)</f>
        <v/>
      </c>
      <c r="E147" s="345" t="str">
        <f>IF('1. Staff Posts&amp;Salary (Listing)'!E146="","",'1. Staff Posts&amp;Salary (Listing)'!E146)</f>
        <v/>
      </c>
      <c r="F147" s="345" t="str">
        <f>VLOOKUP(D147,'START - AWARD DETAILS'!$F$20:$I$40,3,0)</f>
        <v>&lt;select&gt;</v>
      </c>
      <c r="G147" s="345" t="str">
        <f>IF('1. Staff Posts&amp;Salary (Listing)'!F146="","",'1. Staff Posts&amp;Salary (Listing)'!F146)</f>
        <v/>
      </c>
      <c r="H147" s="345" t="str">
        <f>IF('1. Staff Posts&amp;Salary (Listing)'!G146="","",'1. Staff Posts&amp;Salary (Listing)'!G146)</f>
        <v/>
      </c>
      <c r="I147" s="345" t="str">
        <f>IF('1. Staff Posts&amp;Salary (Listing)'!H146="","",'1. Staff Posts&amp;Salary (Listing)'!H146)</f>
        <v/>
      </c>
      <c r="J147" s="346" t="str">
        <f>IF('1. Staff Posts&amp;Salary (Listing)'!M146="","",'1. Staff Posts&amp;Salary (Listing)'!M146)</f>
        <v/>
      </c>
      <c r="K147" s="347"/>
      <c r="L147" s="348"/>
      <c r="M147" s="349">
        <f t="shared" si="15"/>
        <v>0</v>
      </c>
      <c r="N147" s="350">
        <f>IFERROR('1. Staff Posts&amp;Salary (Listing)'!L146/12*'2. Staff Costs (Annual)'!K147*'2. Staff Costs (Annual)'!L147*J147,0)</f>
        <v>0</v>
      </c>
      <c r="O147" s="422"/>
      <c r="P147" s="347"/>
      <c r="Q147" s="348"/>
      <c r="R147" s="349">
        <f t="shared" si="16"/>
        <v>0</v>
      </c>
      <c r="S147" s="350">
        <f>IFERROR('1. Staff Posts&amp;Salary (Listing)'!L146*(1+SUM(O147))/12*'2. Staff Costs (Annual)'!P147*'2. Staff Costs (Annual)'!Q147*J147,0)</f>
        <v>0</v>
      </c>
      <c r="T147" s="422"/>
      <c r="U147" s="347"/>
      <c r="V147" s="348"/>
      <c r="W147" s="349">
        <f t="shared" si="17"/>
        <v>0</v>
      </c>
      <c r="X147" s="350">
        <f>IFERROR('1. Staff Posts&amp;Salary (Listing)'!L146*(1+SUM(O147))*(1+SUM(T147))/12*'2. Staff Costs (Annual)'!U147*'2. Staff Costs (Annual)'!V147*J147,0)</f>
        <v>0</v>
      </c>
      <c r="Y147" s="248"/>
      <c r="Z147" s="347"/>
      <c r="AA147" s="348"/>
      <c r="AB147" s="349">
        <f t="shared" si="18"/>
        <v>0</v>
      </c>
      <c r="AC147" s="350">
        <f>IFERROR('1. Staff Posts&amp;Salary (Listing)'!L146*(1+SUM(O147))*(1+SUM(T147))*(1+SUM(Y147))/12*'2. Staff Costs (Annual)'!Z147*'2. Staff Costs (Annual)'!AA147*J147,0)</f>
        <v>0</v>
      </c>
      <c r="AD147" s="248"/>
      <c r="AE147" s="347"/>
      <c r="AF147" s="348"/>
      <c r="AG147" s="349">
        <f t="shared" si="19"/>
        <v>0</v>
      </c>
      <c r="AH147" s="350">
        <f>IFERROR('1. Staff Posts&amp;Salary (Listing)'!L146*(1+SUM(O147))*(1+SUM(T147))*(1+SUM(Y147))*(1+SUM(AD147))/12*'2. Staff Costs (Annual)'!AE147*'2. Staff Costs (Annual)'!AF147*J147,0)</f>
        <v>0</v>
      </c>
      <c r="AI147" s="351">
        <f t="shared" si="20"/>
        <v>0</v>
      </c>
      <c r="AJ147" s="352">
        <f t="shared" si="21"/>
        <v>0</v>
      </c>
      <c r="AK147" s="4"/>
    </row>
    <row r="148" spans="2:37" x14ac:dyDescent="0.25">
      <c r="B148" s="4"/>
      <c r="C148" s="344" t="str">
        <f>IF('1. Staff Posts&amp;Salary (Listing)'!C147="","",'1. Staff Posts&amp;Salary (Listing)'!C147)</f>
        <v/>
      </c>
      <c r="D148" s="345" t="str">
        <f>IF('1. Staff Posts&amp;Salary (Listing)'!D147="","",'1. Staff Posts&amp;Salary (Listing)'!D147)</f>
        <v/>
      </c>
      <c r="E148" s="345" t="str">
        <f>IF('1. Staff Posts&amp;Salary (Listing)'!E147="","",'1. Staff Posts&amp;Salary (Listing)'!E147)</f>
        <v/>
      </c>
      <c r="F148" s="345" t="str">
        <f>VLOOKUP(D148,'START - AWARD DETAILS'!$F$20:$I$40,3,0)</f>
        <v>&lt;select&gt;</v>
      </c>
      <c r="G148" s="345" t="str">
        <f>IF('1. Staff Posts&amp;Salary (Listing)'!F147="","",'1. Staff Posts&amp;Salary (Listing)'!F147)</f>
        <v/>
      </c>
      <c r="H148" s="345" t="str">
        <f>IF('1. Staff Posts&amp;Salary (Listing)'!G147="","",'1. Staff Posts&amp;Salary (Listing)'!G147)</f>
        <v/>
      </c>
      <c r="I148" s="345" t="str">
        <f>IF('1. Staff Posts&amp;Salary (Listing)'!H147="","",'1. Staff Posts&amp;Salary (Listing)'!H147)</f>
        <v/>
      </c>
      <c r="J148" s="346" t="str">
        <f>IF('1. Staff Posts&amp;Salary (Listing)'!M147="","",'1. Staff Posts&amp;Salary (Listing)'!M147)</f>
        <v/>
      </c>
      <c r="K148" s="347"/>
      <c r="L148" s="348"/>
      <c r="M148" s="349">
        <f t="shared" si="15"/>
        <v>0</v>
      </c>
      <c r="N148" s="350">
        <f>IFERROR('1. Staff Posts&amp;Salary (Listing)'!L147/12*'2. Staff Costs (Annual)'!K148*'2. Staff Costs (Annual)'!L148*J148,0)</f>
        <v>0</v>
      </c>
      <c r="O148" s="422"/>
      <c r="P148" s="347"/>
      <c r="Q148" s="348"/>
      <c r="R148" s="349">
        <f t="shared" si="16"/>
        <v>0</v>
      </c>
      <c r="S148" s="350">
        <f>IFERROR('1. Staff Posts&amp;Salary (Listing)'!L147*(1+SUM(O148))/12*'2. Staff Costs (Annual)'!P148*'2. Staff Costs (Annual)'!Q148*J148,0)</f>
        <v>0</v>
      </c>
      <c r="T148" s="422"/>
      <c r="U148" s="347"/>
      <c r="V148" s="348"/>
      <c r="W148" s="349">
        <f t="shared" si="17"/>
        <v>0</v>
      </c>
      <c r="X148" s="350">
        <f>IFERROR('1. Staff Posts&amp;Salary (Listing)'!L147*(1+SUM(O148))*(1+SUM(T148))/12*'2. Staff Costs (Annual)'!U148*'2. Staff Costs (Annual)'!V148*J148,0)</f>
        <v>0</v>
      </c>
      <c r="Y148" s="248"/>
      <c r="Z148" s="347"/>
      <c r="AA148" s="348"/>
      <c r="AB148" s="349">
        <f t="shared" si="18"/>
        <v>0</v>
      </c>
      <c r="AC148" s="350">
        <f>IFERROR('1. Staff Posts&amp;Salary (Listing)'!L147*(1+SUM(O148))*(1+SUM(T148))*(1+SUM(Y148))/12*'2. Staff Costs (Annual)'!Z148*'2. Staff Costs (Annual)'!AA148*J148,0)</f>
        <v>0</v>
      </c>
      <c r="AD148" s="248"/>
      <c r="AE148" s="347"/>
      <c r="AF148" s="348"/>
      <c r="AG148" s="349">
        <f t="shared" si="19"/>
        <v>0</v>
      </c>
      <c r="AH148" s="350">
        <f>IFERROR('1. Staff Posts&amp;Salary (Listing)'!L147*(1+SUM(O148))*(1+SUM(T148))*(1+SUM(Y148))*(1+SUM(AD148))/12*'2. Staff Costs (Annual)'!AE148*'2. Staff Costs (Annual)'!AF148*J148,0)</f>
        <v>0</v>
      </c>
      <c r="AI148" s="351">
        <f t="shared" si="20"/>
        <v>0</v>
      </c>
      <c r="AJ148" s="352">
        <f t="shared" si="21"/>
        <v>0</v>
      </c>
      <c r="AK148" s="4"/>
    </row>
    <row r="149" spans="2:37" x14ac:dyDescent="0.25">
      <c r="B149" s="4"/>
      <c r="C149" s="344" t="str">
        <f>IF('1. Staff Posts&amp;Salary (Listing)'!C148="","",'1. Staff Posts&amp;Salary (Listing)'!C148)</f>
        <v/>
      </c>
      <c r="D149" s="345" t="str">
        <f>IF('1. Staff Posts&amp;Salary (Listing)'!D148="","",'1. Staff Posts&amp;Salary (Listing)'!D148)</f>
        <v/>
      </c>
      <c r="E149" s="345" t="str">
        <f>IF('1. Staff Posts&amp;Salary (Listing)'!E148="","",'1. Staff Posts&amp;Salary (Listing)'!E148)</f>
        <v/>
      </c>
      <c r="F149" s="345" t="str">
        <f>VLOOKUP(D149,'START - AWARD DETAILS'!$F$20:$I$40,3,0)</f>
        <v>&lt;select&gt;</v>
      </c>
      <c r="G149" s="345" t="str">
        <f>IF('1. Staff Posts&amp;Salary (Listing)'!F148="","",'1. Staff Posts&amp;Salary (Listing)'!F148)</f>
        <v/>
      </c>
      <c r="H149" s="345" t="str">
        <f>IF('1. Staff Posts&amp;Salary (Listing)'!G148="","",'1. Staff Posts&amp;Salary (Listing)'!G148)</f>
        <v/>
      </c>
      <c r="I149" s="345" t="str">
        <f>IF('1. Staff Posts&amp;Salary (Listing)'!H148="","",'1. Staff Posts&amp;Salary (Listing)'!H148)</f>
        <v/>
      </c>
      <c r="J149" s="346" t="str">
        <f>IF('1. Staff Posts&amp;Salary (Listing)'!M148="","",'1. Staff Posts&amp;Salary (Listing)'!M148)</f>
        <v/>
      </c>
      <c r="K149" s="347"/>
      <c r="L149" s="348"/>
      <c r="M149" s="349">
        <f t="shared" si="15"/>
        <v>0</v>
      </c>
      <c r="N149" s="350">
        <f>IFERROR('1. Staff Posts&amp;Salary (Listing)'!L148/12*'2. Staff Costs (Annual)'!K149*'2. Staff Costs (Annual)'!L149*J149,0)</f>
        <v>0</v>
      </c>
      <c r="O149" s="422"/>
      <c r="P149" s="347"/>
      <c r="Q149" s="348"/>
      <c r="R149" s="349">
        <f t="shared" si="16"/>
        <v>0</v>
      </c>
      <c r="S149" s="350">
        <f>IFERROR('1. Staff Posts&amp;Salary (Listing)'!L148*(1+SUM(O149))/12*'2. Staff Costs (Annual)'!P149*'2. Staff Costs (Annual)'!Q149*J149,0)</f>
        <v>0</v>
      </c>
      <c r="T149" s="422"/>
      <c r="U149" s="347"/>
      <c r="V149" s="348"/>
      <c r="W149" s="349">
        <f t="shared" si="17"/>
        <v>0</v>
      </c>
      <c r="X149" s="350">
        <f>IFERROR('1. Staff Posts&amp;Salary (Listing)'!L148*(1+SUM(O149))*(1+SUM(T149))/12*'2. Staff Costs (Annual)'!U149*'2. Staff Costs (Annual)'!V149*J149,0)</f>
        <v>0</v>
      </c>
      <c r="Y149" s="248"/>
      <c r="Z149" s="347"/>
      <c r="AA149" s="348"/>
      <c r="AB149" s="349">
        <f t="shared" si="18"/>
        <v>0</v>
      </c>
      <c r="AC149" s="350">
        <f>IFERROR('1. Staff Posts&amp;Salary (Listing)'!L148*(1+SUM(O149))*(1+SUM(T149))*(1+SUM(Y149))/12*'2. Staff Costs (Annual)'!Z149*'2. Staff Costs (Annual)'!AA149*J149,0)</f>
        <v>0</v>
      </c>
      <c r="AD149" s="248"/>
      <c r="AE149" s="347"/>
      <c r="AF149" s="348"/>
      <c r="AG149" s="349">
        <f t="shared" si="19"/>
        <v>0</v>
      </c>
      <c r="AH149" s="350">
        <f>IFERROR('1. Staff Posts&amp;Salary (Listing)'!L148*(1+SUM(O149))*(1+SUM(T149))*(1+SUM(Y149))*(1+SUM(AD149))/12*'2. Staff Costs (Annual)'!AE149*'2. Staff Costs (Annual)'!AF149*J149,0)</f>
        <v>0</v>
      </c>
      <c r="AI149" s="351">
        <f t="shared" si="20"/>
        <v>0</v>
      </c>
      <c r="AJ149" s="352">
        <f t="shared" si="21"/>
        <v>0</v>
      </c>
      <c r="AK149" s="4"/>
    </row>
    <row r="150" spans="2:37" x14ac:dyDescent="0.25">
      <c r="B150" s="4"/>
      <c r="C150" s="344" t="str">
        <f>IF('1. Staff Posts&amp;Salary (Listing)'!C149="","",'1. Staff Posts&amp;Salary (Listing)'!C149)</f>
        <v/>
      </c>
      <c r="D150" s="345" t="str">
        <f>IF('1. Staff Posts&amp;Salary (Listing)'!D149="","",'1. Staff Posts&amp;Salary (Listing)'!D149)</f>
        <v/>
      </c>
      <c r="E150" s="345" t="str">
        <f>IF('1. Staff Posts&amp;Salary (Listing)'!E149="","",'1. Staff Posts&amp;Salary (Listing)'!E149)</f>
        <v/>
      </c>
      <c r="F150" s="345" t="str">
        <f>VLOOKUP(D150,'START - AWARD DETAILS'!$F$20:$I$40,3,0)</f>
        <v>&lt;select&gt;</v>
      </c>
      <c r="G150" s="345" t="str">
        <f>IF('1. Staff Posts&amp;Salary (Listing)'!F149="","",'1. Staff Posts&amp;Salary (Listing)'!F149)</f>
        <v/>
      </c>
      <c r="H150" s="345" t="str">
        <f>IF('1. Staff Posts&amp;Salary (Listing)'!G149="","",'1. Staff Posts&amp;Salary (Listing)'!G149)</f>
        <v/>
      </c>
      <c r="I150" s="345" t="str">
        <f>IF('1. Staff Posts&amp;Salary (Listing)'!H149="","",'1. Staff Posts&amp;Salary (Listing)'!H149)</f>
        <v/>
      </c>
      <c r="J150" s="346" t="str">
        <f>IF('1. Staff Posts&amp;Salary (Listing)'!M149="","",'1. Staff Posts&amp;Salary (Listing)'!M149)</f>
        <v/>
      </c>
      <c r="K150" s="347"/>
      <c r="L150" s="348"/>
      <c r="M150" s="349">
        <f t="shared" si="15"/>
        <v>0</v>
      </c>
      <c r="N150" s="350">
        <f>IFERROR('1. Staff Posts&amp;Salary (Listing)'!L149/12*'2. Staff Costs (Annual)'!K150*'2. Staff Costs (Annual)'!L150*J150,0)</f>
        <v>0</v>
      </c>
      <c r="O150" s="422"/>
      <c r="P150" s="347"/>
      <c r="Q150" s="348"/>
      <c r="R150" s="349">
        <f t="shared" si="16"/>
        <v>0</v>
      </c>
      <c r="S150" s="350">
        <f>IFERROR('1. Staff Posts&amp;Salary (Listing)'!L149*(1+SUM(O150))/12*'2. Staff Costs (Annual)'!P150*'2. Staff Costs (Annual)'!Q150*J150,0)</f>
        <v>0</v>
      </c>
      <c r="T150" s="422"/>
      <c r="U150" s="347"/>
      <c r="V150" s="348"/>
      <c r="W150" s="349">
        <f t="shared" si="17"/>
        <v>0</v>
      </c>
      <c r="X150" s="350">
        <f>IFERROR('1. Staff Posts&amp;Salary (Listing)'!L149*(1+SUM(O150))*(1+SUM(T150))/12*'2. Staff Costs (Annual)'!U150*'2. Staff Costs (Annual)'!V150*J150,0)</f>
        <v>0</v>
      </c>
      <c r="Y150" s="248"/>
      <c r="Z150" s="347"/>
      <c r="AA150" s="348"/>
      <c r="AB150" s="349">
        <f t="shared" si="18"/>
        <v>0</v>
      </c>
      <c r="AC150" s="350">
        <f>IFERROR('1. Staff Posts&amp;Salary (Listing)'!L149*(1+SUM(O150))*(1+SUM(T150))*(1+SUM(Y150))/12*'2. Staff Costs (Annual)'!Z150*'2. Staff Costs (Annual)'!AA150*J150,0)</f>
        <v>0</v>
      </c>
      <c r="AD150" s="248"/>
      <c r="AE150" s="347"/>
      <c r="AF150" s="348"/>
      <c r="AG150" s="349">
        <f t="shared" si="19"/>
        <v>0</v>
      </c>
      <c r="AH150" s="350">
        <f>IFERROR('1. Staff Posts&amp;Salary (Listing)'!L149*(1+SUM(O150))*(1+SUM(T150))*(1+SUM(Y150))*(1+SUM(AD150))/12*'2. Staff Costs (Annual)'!AE150*'2. Staff Costs (Annual)'!AF150*J150,0)</f>
        <v>0</v>
      </c>
      <c r="AI150" s="351">
        <f t="shared" si="20"/>
        <v>0</v>
      </c>
      <c r="AJ150" s="352">
        <f t="shared" si="21"/>
        <v>0</v>
      </c>
      <c r="AK150" s="4"/>
    </row>
    <row r="151" spans="2:37" x14ac:dyDescent="0.25">
      <c r="B151" s="4"/>
      <c r="C151" s="344" t="str">
        <f>IF('1. Staff Posts&amp;Salary (Listing)'!C151="","",'1. Staff Posts&amp;Salary (Listing)'!C151)</f>
        <v/>
      </c>
      <c r="D151" s="345" t="str">
        <f>IF('1. Staff Posts&amp;Salary (Listing)'!D150="","",'1. Staff Posts&amp;Salary (Listing)'!D150)</f>
        <v/>
      </c>
      <c r="E151" s="345" t="str">
        <f>IF('1. Staff Posts&amp;Salary (Listing)'!E150="","",'1. Staff Posts&amp;Salary (Listing)'!E150)</f>
        <v/>
      </c>
      <c r="F151" s="345" t="str">
        <f>VLOOKUP(D151,'START - AWARD DETAILS'!$F$20:$I$40,3,0)</f>
        <v>&lt;select&gt;</v>
      </c>
      <c r="G151" s="345" t="str">
        <f>IF('1. Staff Posts&amp;Salary (Listing)'!F150="","",'1. Staff Posts&amp;Salary (Listing)'!F150)</f>
        <v/>
      </c>
      <c r="H151" s="345" t="str">
        <f>IF('1. Staff Posts&amp;Salary (Listing)'!G150="","",'1. Staff Posts&amp;Salary (Listing)'!G150)</f>
        <v/>
      </c>
      <c r="I151" s="345" t="str">
        <f>IF('1. Staff Posts&amp;Salary (Listing)'!H150="","",'1. Staff Posts&amp;Salary (Listing)'!H150)</f>
        <v/>
      </c>
      <c r="J151" s="346" t="str">
        <f>IF('1. Staff Posts&amp;Salary (Listing)'!M150="","",'1. Staff Posts&amp;Salary (Listing)'!M150)</f>
        <v/>
      </c>
      <c r="K151" s="347"/>
      <c r="L151" s="348"/>
      <c r="M151" s="349">
        <f t="shared" si="15"/>
        <v>0</v>
      </c>
      <c r="N151" s="350">
        <f>IFERROR('1. Staff Posts&amp;Salary (Listing)'!L150/12*'2. Staff Costs (Annual)'!K151*'2. Staff Costs (Annual)'!L151*J151,0)</f>
        <v>0</v>
      </c>
      <c r="O151" s="422"/>
      <c r="P151" s="347"/>
      <c r="Q151" s="348"/>
      <c r="R151" s="349">
        <f t="shared" si="16"/>
        <v>0</v>
      </c>
      <c r="S151" s="350">
        <f>IFERROR('1. Staff Posts&amp;Salary (Listing)'!L150*(1+SUM(O151))/12*'2. Staff Costs (Annual)'!P151*'2. Staff Costs (Annual)'!Q151*J151,0)</f>
        <v>0</v>
      </c>
      <c r="T151" s="422"/>
      <c r="U151" s="347"/>
      <c r="V151" s="348"/>
      <c r="W151" s="349">
        <f t="shared" si="17"/>
        <v>0</v>
      </c>
      <c r="X151" s="350">
        <f>IFERROR('1. Staff Posts&amp;Salary (Listing)'!L150*(1+SUM(O151))*(1+SUM(T151))/12*'2. Staff Costs (Annual)'!U151*'2. Staff Costs (Annual)'!V151*J151,0)</f>
        <v>0</v>
      </c>
      <c r="Y151" s="248"/>
      <c r="Z151" s="347"/>
      <c r="AA151" s="348"/>
      <c r="AB151" s="349">
        <f t="shared" si="18"/>
        <v>0</v>
      </c>
      <c r="AC151" s="350">
        <f>IFERROR('1. Staff Posts&amp;Salary (Listing)'!L150*(1+SUM(O151))*(1+SUM(T151))*(1+SUM(Y151))/12*'2. Staff Costs (Annual)'!Z151*'2. Staff Costs (Annual)'!AA151*J151,0)</f>
        <v>0</v>
      </c>
      <c r="AD151" s="248"/>
      <c r="AE151" s="347"/>
      <c r="AF151" s="348"/>
      <c r="AG151" s="349">
        <f t="shared" si="19"/>
        <v>0</v>
      </c>
      <c r="AH151" s="350">
        <f>IFERROR('1. Staff Posts&amp;Salary (Listing)'!L150*(1+SUM(O151))*(1+SUM(T151))*(1+SUM(Y151))*(1+SUM(AD151))/12*'2. Staff Costs (Annual)'!AE151*'2. Staff Costs (Annual)'!AF151*J151,0)</f>
        <v>0</v>
      </c>
      <c r="AI151" s="351">
        <f t="shared" si="20"/>
        <v>0</v>
      </c>
      <c r="AJ151" s="352">
        <f t="shared" si="21"/>
        <v>0</v>
      </c>
      <c r="AK151" s="4"/>
    </row>
    <row r="152" spans="2:37" x14ac:dyDescent="0.25">
      <c r="B152" s="4"/>
      <c r="C152" s="344" t="str">
        <f>IF('1. Staff Posts&amp;Salary (Listing)'!C152="","",'1. Staff Posts&amp;Salary (Listing)'!C152)</f>
        <v/>
      </c>
      <c r="D152" s="345" t="str">
        <f>IF('1. Staff Posts&amp;Salary (Listing)'!D151="","",'1. Staff Posts&amp;Salary (Listing)'!D151)</f>
        <v/>
      </c>
      <c r="E152" s="345" t="str">
        <f>IF('1. Staff Posts&amp;Salary (Listing)'!E151="","",'1. Staff Posts&amp;Salary (Listing)'!E151)</f>
        <v/>
      </c>
      <c r="F152" s="345" t="str">
        <f>VLOOKUP(D152,'START - AWARD DETAILS'!$F$20:$I$40,3,0)</f>
        <v>&lt;select&gt;</v>
      </c>
      <c r="G152" s="345" t="str">
        <f>IF('1. Staff Posts&amp;Salary (Listing)'!F151="","",'1. Staff Posts&amp;Salary (Listing)'!F151)</f>
        <v/>
      </c>
      <c r="H152" s="345" t="str">
        <f>IF('1. Staff Posts&amp;Salary (Listing)'!G151="","",'1. Staff Posts&amp;Salary (Listing)'!G151)</f>
        <v/>
      </c>
      <c r="I152" s="345" t="str">
        <f>IF('1. Staff Posts&amp;Salary (Listing)'!H151="","",'1. Staff Posts&amp;Salary (Listing)'!H151)</f>
        <v/>
      </c>
      <c r="J152" s="346" t="str">
        <f>IF('1. Staff Posts&amp;Salary (Listing)'!M151="","",'1. Staff Posts&amp;Salary (Listing)'!M151)</f>
        <v/>
      </c>
      <c r="K152" s="347"/>
      <c r="L152" s="348"/>
      <c r="M152" s="349">
        <f t="shared" si="15"/>
        <v>0</v>
      </c>
      <c r="N152" s="350">
        <f>IFERROR('1. Staff Posts&amp;Salary (Listing)'!L151/12*'2. Staff Costs (Annual)'!K152*'2. Staff Costs (Annual)'!L152*J152,0)</f>
        <v>0</v>
      </c>
      <c r="O152" s="422"/>
      <c r="P152" s="347"/>
      <c r="Q152" s="348"/>
      <c r="R152" s="349">
        <f t="shared" si="16"/>
        <v>0</v>
      </c>
      <c r="S152" s="350">
        <f>IFERROR('1. Staff Posts&amp;Salary (Listing)'!L151*(1+SUM(O152))/12*'2. Staff Costs (Annual)'!P152*'2. Staff Costs (Annual)'!Q152*J152,0)</f>
        <v>0</v>
      </c>
      <c r="T152" s="422"/>
      <c r="U152" s="347"/>
      <c r="V152" s="348"/>
      <c r="W152" s="349">
        <f t="shared" si="17"/>
        <v>0</v>
      </c>
      <c r="X152" s="350">
        <f>IFERROR('1. Staff Posts&amp;Salary (Listing)'!L151*(1+SUM(O152))*(1+SUM(T152))/12*'2. Staff Costs (Annual)'!U152*'2. Staff Costs (Annual)'!V152*J152,0)</f>
        <v>0</v>
      </c>
      <c r="Y152" s="248"/>
      <c r="Z152" s="347"/>
      <c r="AA152" s="348"/>
      <c r="AB152" s="349">
        <f t="shared" si="18"/>
        <v>0</v>
      </c>
      <c r="AC152" s="350">
        <f>IFERROR('1. Staff Posts&amp;Salary (Listing)'!L151*(1+SUM(O152))*(1+SUM(T152))*(1+SUM(Y152))/12*'2. Staff Costs (Annual)'!Z152*'2. Staff Costs (Annual)'!AA152*J152,0)</f>
        <v>0</v>
      </c>
      <c r="AD152" s="248"/>
      <c r="AE152" s="347"/>
      <c r="AF152" s="348"/>
      <c r="AG152" s="349">
        <f t="shared" si="19"/>
        <v>0</v>
      </c>
      <c r="AH152" s="350">
        <f>IFERROR('1. Staff Posts&amp;Salary (Listing)'!L151*(1+SUM(O152))*(1+SUM(T152))*(1+SUM(Y152))*(1+SUM(AD152))/12*'2. Staff Costs (Annual)'!AE152*'2. Staff Costs (Annual)'!AF152*J152,0)</f>
        <v>0</v>
      </c>
      <c r="AI152" s="351">
        <f t="shared" si="20"/>
        <v>0</v>
      </c>
      <c r="AJ152" s="352">
        <f t="shared" si="21"/>
        <v>0</v>
      </c>
      <c r="AK152" s="4"/>
    </row>
    <row r="153" spans="2:37" x14ac:dyDescent="0.25">
      <c r="B153" s="4"/>
      <c r="C153" s="344" t="str">
        <f>IF('1. Staff Posts&amp;Salary (Listing)'!C153="","",'1. Staff Posts&amp;Salary (Listing)'!C153)</f>
        <v/>
      </c>
      <c r="D153" s="345" t="str">
        <f>IF('1. Staff Posts&amp;Salary (Listing)'!D152="","",'1. Staff Posts&amp;Salary (Listing)'!D152)</f>
        <v/>
      </c>
      <c r="E153" s="345" t="str">
        <f>IF('1. Staff Posts&amp;Salary (Listing)'!E152="","",'1. Staff Posts&amp;Salary (Listing)'!E152)</f>
        <v/>
      </c>
      <c r="F153" s="345" t="str">
        <f>VLOOKUP(D153,'START - AWARD DETAILS'!$F$20:$I$40,3,0)</f>
        <v>&lt;select&gt;</v>
      </c>
      <c r="G153" s="345" t="str">
        <f>IF('1. Staff Posts&amp;Salary (Listing)'!F152="","",'1. Staff Posts&amp;Salary (Listing)'!F152)</f>
        <v/>
      </c>
      <c r="H153" s="345" t="str">
        <f>IF('1. Staff Posts&amp;Salary (Listing)'!G152="","",'1. Staff Posts&amp;Salary (Listing)'!G152)</f>
        <v/>
      </c>
      <c r="I153" s="345" t="str">
        <f>IF('1. Staff Posts&amp;Salary (Listing)'!H152="","",'1. Staff Posts&amp;Salary (Listing)'!H152)</f>
        <v/>
      </c>
      <c r="J153" s="346" t="str">
        <f>IF('1. Staff Posts&amp;Salary (Listing)'!M152="","",'1. Staff Posts&amp;Salary (Listing)'!M152)</f>
        <v/>
      </c>
      <c r="K153" s="347"/>
      <c r="L153" s="348"/>
      <c r="M153" s="349">
        <f t="shared" si="15"/>
        <v>0</v>
      </c>
      <c r="N153" s="350">
        <f>IFERROR('1. Staff Posts&amp;Salary (Listing)'!L152/12*'2. Staff Costs (Annual)'!K153*'2. Staff Costs (Annual)'!L153*J153,0)</f>
        <v>0</v>
      </c>
      <c r="O153" s="422"/>
      <c r="P153" s="347"/>
      <c r="Q153" s="348"/>
      <c r="R153" s="349">
        <f t="shared" si="16"/>
        <v>0</v>
      </c>
      <c r="S153" s="350">
        <f>IFERROR('1. Staff Posts&amp;Salary (Listing)'!L152*(1+SUM(O153))/12*'2. Staff Costs (Annual)'!P153*'2. Staff Costs (Annual)'!Q153*J153,0)</f>
        <v>0</v>
      </c>
      <c r="T153" s="422"/>
      <c r="U153" s="347"/>
      <c r="V153" s="348"/>
      <c r="W153" s="349">
        <f t="shared" si="17"/>
        <v>0</v>
      </c>
      <c r="X153" s="350">
        <f>IFERROR('1. Staff Posts&amp;Salary (Listing)'!L152*(1+SUM(O153))*(1+SUM(T153))/12*'2. Staff Costs (Annual)'!U153*'2. Staff Costs (Annual)'!V153*J153,0)</f>
        <v>0</v>
      </c>
      <c r="Y153" s="248"/>
      <c r="Z153" s="347"/>
      <c r="AA153" s="348"/>
      <c r="AB153" s="349">
        <f t="shared" si="18"/>
        <v>0</v>
      </c>
      <c r="AC153" s="350">
        <f>IFERROR('1. Staff Posts&amp;Salary (Listing)'!L152*(1+SUM(O153))*(1+SUM(T153))*(1+SUM(Y153))/12*'2. Staff Costs (Annual)'!Z153*'2. Staff Costs (Annual)'!AA153*J153,0)</f>
        <v>0</v>
      </c>
      <c r="AD153" s="248"/>
      <c r="AE153" s="347"/>
      <c r="AF153" s="348"/>
      <c r="AG153" s="349">
        <f t="shared" si="19"/>
        <v>0</v>
      </c>
      <c r="AH153" s="350">
        <f>IFERROR('1. Staff Posts&amp;Salary (Listing)'!L152*(1+SUM(O153))*(1+SUM(T153))*(1+SUM(Y153))*(1+SUM(AD153))/12*'2. Staff Costs (Annual)'!AE153*'2. Staff Costs (Annual)'!AF153*J153,0)</f>
        <v>0</v>
      </c>
      <c r="AI153" s="351">
        <f t="shared" si="20"/>
        <v>0</v>
      </c>
      <c r="AJ153" s="352">
        <f t="shared" si="21"/>
        <v>0</v>
      </c>
      <c r="AK153" s="4"/>
    </row>
    <row r="154" spans="2:37" x14ac:dyDescent="0.25">
      <c r="B154" s="4"/>
      <c r="C154" s="344" t="str">
        <f>IF('1. Staff Posts&amp;Salary (Listing)'!C154="","",'1. Staff Posts&amp;Salary (Listing)'!C154)</f>
        <v/>
      </c>
      <c r="D154" s="345" t="str">
        <f>IF('1. Staff Posts&amp;Salary (Listing)'!D153="","",'1. Staff Posts&amp;Salary (Listing)'!D153)</f>
        <v/>
      </c>
      <c r="E154" s="345" t="str">
        <f>IF('1. Staff Posts&amp;Salary (Listing)'!E153="","",'1. Staff Posts&amp;Salary (Listing)'!E153)</f>
        <v/>
      </c>
      <c r="F154" s="345" t="str">
        <f>VLOOKUP(D154,'START - AWARD DETAILS'!$F$20:$I$40,3,0)</f>
        <v>&lt;select&gt;</v>
      </c>
      <c r="G154" s="345" t="str">
        <f>IF('1. Staff Posts&amp;Salary (Listing)'!F153="","",'1. Staff Posts&amp;Salary (Listing)'!F153)</f>
        <v/>
      </c>
      <c r="H154" s="345" t="str">
        <f>IF('1. Staff Posts&amp;Salary (Listing)'!G153="","",'1. Staff Posts&amp;Salary (Listing)'!G153)</f>
        <v/>
      </c>
      <c r="I154" s="345" t="str">
        <f>IF('1. Staff Posts&amp;Salary (Listing)'!H153="","",'1. Staff Posts&amp;Salary (Listing)'!H153)</f>
        <v/>
      </c>
      <c r="J154" s="346" t="str">
        <f>IF('1. Staff Posts&amp;Salary (Listing)'!M153="","",'1. Staff Posts&amp;Salary (Listing)'!M153)</f>
        <v/>
      </c>
      <c r="K154" s="347"/>
      <c r="L154" s="348"/>
      <c r="M154" s="349">
        <f t="shared" si="15"/>
        <v>0</v>
      </c>
      <c r="N154" s="350">
        <f>IFERROR('1. Staff Posts&amp;Salary (Listing)'!L153/12*'2. Staff Costs (Annual)'!K154*'2. Staff Costs (Annual)'!L154*J154,0)</f>
        <v>0</v>
      </c>
      <c r="O154" s="422"/>
      <c r="P154" s="347"/>
      <c r="Q154" s="348"/>
      <c r="R154" s="349">
        <f t="shared" si="16"/>
        <v>0</v>
      </c>
      <c r="S154" s="350">
        <f>IFERROR('1. Staff Posts&amp;Salary (Listing)'!L153*(1+SUM(O154))/12*'2. Staff Costs (Annual)'!P154*'2. Staff Costs (Annual)'!Q154*J154,0)</f>
        <v>0</v>
      </c>
      <c r="T154" s="422"/>
      <c r="U154" s="347"/>
      <c r="V154" s="348"/>
      <c r="W154" s="349">
        <f t="shared" si="17"/>
        <v>0</v>
      </c>
      <c r="X154" s="350">
        <f>IFERROR('1. Staff Posts&amp;Salary (Listing)'!L153*(1+SUM(O154))*(1+SUM(T154))/12*'2. Staff Costs (Annual)'!U154*'2. Staff Costs (Annual)'!V154*J154,0)</f>
        <v>0</v>
      </c>
      <c r="Y154" s="248"/>
      <c r="Z154" s="347"/>
      <c r="AA154" s="348"/>
      <c r="AB154" s="349">
        <f t="shared" si="18"/>
        <v>0</v>
      </c>
      <c r="AC154" s="350">
        <f>IFERROR('1. Staff Posts&amp;Salary (Listing)'!L153*(1+SUM(O154))*(1+SUM(T154))*(1+SUM(Y154))/12*'2. Staff Costs (Annual)'!Z154*'2. Staff Costs (Annual)'!AA154*J154,0)</f>
        <v>0</v>
      </c>
      <c r="AD154" s="248"/>
      <c r="AE154" s="347"/>
      <c r="AF154" s="348"/>
      <c r="AG154" s="349">
        <f t="shared" si="19"/>
        <v>0</v>
      </c>
      <c r="AH154" s="350">
        <f>IFERROR('1. Staff Posts&amp;Salary (Listing)'!L153*(1+SUM(O154))*(1+SUM(T154))*(1+SUM(Y154))*(1+SUM(AD154))/12*'2. Staff Costs (Annual)'!AE154*'2. Staff Costs (Annual)'!AF154*J154,0)</f>
        <v>0</v>
      </c>
      <c r="AI154" s="351">
        <f t="shared" si="20"/>
        <v>0</v>
      </c>
      <c r="AJ154" s="352">
        <f t="shared" si="21"/>
        <v>0</v>
      </c>
      <c r="AK154" s="4"/>
    </row>
    <row r="155" spans="2:37" x14ac:dyDescent="0.25">
      <c r="B155" s="4"/>
      <c r="C155" s="344" t="str">
        <f>IF('1. Staff Posts&amp;Salary (Listing)'!C154="","",'1. Staff Posts&amp;Salary (Listing)'!C154)</f>
        <v/>
      </c>
      <c r="D155" s="345" t="str">
        <f>IF('1. Staff Posts&amp;Salary (Listing)'!D154="","",'1. Staff Posts&amp;Salary (Listing)'!D154)</f>
        <v/>
      </c>
      <c r="E155" s="345" t="str">
        <f>IF('1. Staff Posts&amp;Salary (Listing)'!E154="","",'1. Staff Posts&amp;Salary (Listing)'!E154)</f>
        <v/>
      </c>
      <c r="F155" s="345" t="str">
        <f>VLOOKUP(D155,'START - AWARD DETAILS'!$F$20:$I$40,3,0)</f>
        <v>&lt;select&gt;</v>
      </c>
      <c r="G155" s="345" t="str">
        <f>IF('1. Staff Posts&amp;Salary (Listing)'!F154="","",'1. Staff Posts&amp;Salary (Listing)'!F154)</f>
        <v/>
      </c>
      <c r="H155" s="345" t="str">
        <f>IF('1. Staff Posts&amp;Salary (Listing)'!G154="","",'1. Staff Posts&amp;Salary (Listing)'!G154)</f>
        <v/>
      </c>
      <c r="I155" s="345" t="str">
        <f>IF('1. Staff Posts&amp;Salary (Listing)'!H154="","",'1. Staff Posts&amp;Salary (Listing)'!H154)</f>
        <v/>
      </c>
      <c r="J155" s="346" t="str">
        <f>IF('1. Staff Posts&amp;Salary (Listing)'!M154="","",'1. Staff Posts&amp;Salary (Listing)'!M154)</f>
        <v/>
      </c>
      <c r="K155" s="347"/>
      <c r="L155" s="348"/>
      <c r="M155" s="349">
        <f t="shared" si="15"/>
        <v>0</v>
      </c>
      <c r="N155" s="350">
        <f>IFERROR('1. Staff Posts&amp;Salary (Listing)'!L154/12*'2. Staff Costs (Annual)'!K155*'2. Staff Costs (Annual)'!L155*J155,0)</f>
        <v>0</v>
      </c>
      <c r="O155" s="422"/>
      <c r="P155" s="347"/>
      <c r="Q155" s="348"/>
      <c r="R155" s="349">
        <f t="shared" si="16"/>
        <v>0</v>
      </c>
      <c r="S155" s="350">
        <f>IFERROR('1. Staff Posts&amp;Salary (Listing)'!L154*(1+SUM(O155))/12*'2. Staff Costs (Annual)'!P155*'2. Staff Costs (Annual)'!Q155*J155,0)</f>
        <v>0</v>
      </c>
      <c r="T155" s="422"/>
      <c r="U155" s="347"/>
      <c r="V155" s="348"/>
      <c r="W155" s="349">
        <f t="shared" si="17"/>
        <v>0</v>
      </c>
      <c r="X155" s="350">
        <f>IFERROR('1. Staff Posts&amp;Salary (Listing)'!L154*(1+SUM(O155))*(1+SUM(T155))/12*'2. Staff Costs (Annual)'!U155*'2. Staff Costs (Annual)'!V155*J155,0)</f>
        <v>0</v>
      </c>
      <c r="Y155" s="248"/>
      <c r="Z155" s="347"/>
      <c r="AA155" s="348"/>
      <c r="AB155" s="349">
        <f t="shared" si="18"/>
        <v>0</v>
      </c>
      <c r="AC155" s="350">
        <f>IFERROR('1. Staff Posts&amp;Salary (Listing)'!L154*(1+SUM(O155))*(1+SUM(T155))*(1+SUM(Y155))/12*'2. Staff Costs (Annual)'!Z155*'2. Staff Costs (Annual)'!AA155*J155,0)</f>
        <v>0</v>
      </c>
      <c r="AD155" s="248"/>
      <c r="AE155" s="347"/>
      <c r="AF155" s="348"/>
      <c r="AG155" s="349">
        <f t="shared" si="19"/>
        <v>0</v>
      </c>
      <c r="AH155" s="350">
        <f>IFERROR('1. Staff Posts&amp;Salary (Listing)'!L154*(1+SUM(O155))*(1+SUM(T155))*(1+SUM(Y155))*(1+SUM(AD155))/12*'2. Staff Costs (Annual)'!AE155*'2. Staff Costs (Annual)'!AF155*J155,0)</f>
        <v>0</v>
      </c>
      <c r="AI155" s="351">
        <f t="shared" si="20"/>
        <v>0</v>
      </c>
      <c r="AJ155" s="352">
        <f t="shared" si="21"/>
        <v>0</v>
      </c>
      <c r="AK155" s="4"/>
    </row>
    <row r="156" spans="2:37" x14ac:dyDescent="0.25">
      <c r="B156" s="4"/>
      <c r="C156" s="344" t="str">
        <f>IF('1. Staff Posts&amp;Salary (Listing)'!C155="","",'1. Staff Posts&amp;Salary (Listing)'!C155)</f>
        <v/>
      </c>
      <c r="D156" s="345" t="str">
        <f>IF('1. Staff Posts&amp;Salary (Listing)'!D155="","",'1. Staff Posts&amp;Salary (Listing)'!D155)</f>
        <v/>
      </c>
      <c r="E156" s="345" t="str">
        <f>IF('1. Staff Posts&amp;Salary (Listing)'!E155="","",'1. Staff Posts&amp;Salary (Listing)'!E155)</f>
        <v/>
      </c>
      <c r="F156" s="345" t="str">
        <f>VLOOKUP(D156,'START - AWARD DETAILS'!$F$20:$I$40,3,0)</f>
        <v>&lt;select&gt;</v>
      </c>
      <c r="G156" s="345" t="str">
        <f>IF('1. Staff Posts&amp;Salary (Listing)'!F155="","",'1. Staff Posts&amp;Salary (Listing)'!F155)</f>
        <v/>
      </c>
      <c r="H156" s="345" t="str">
        <f>IF('1. Staff Posts&amp;Salary (Listing)'!G155="","",'1. Staff Posts&amp;Salary (Listing)'!G155)</f>
        <v/>
      </c>
      <c r="I156" s="345" t="str">
        <f>IF('1. Staff Posts&amp;Salary (Listing)'!H155="","",'1. Staff Posts&amp;Salary (Listing)'!H155)</f>
        <v/>
      </c>
      <c r="J156" s="346" t="str">
        <f>IF('1. Staff Posts&amp;Salary (Listing)'!M155="","",'1. Staff Posts&amp;Salary (Listing)'!M155)</f>
        <v/>
      </c>
      <c r="K156" s="347"/>
      <c r="L156" s="348"/>
      <c r="M156" s="349">
        <f t="shared" si="15"/>
        <v>0</v>
      </c>
      <c r="N156" s="350">
        <f>IFERROR('1. Staff Posts&amp;Salary (Listing)'!L155/12*'2. Staff Costs (Annual)'!K156*'2. Staff Costs (Annual)'!L156*J156,0)</f>
        <v>0</v>
      </c>
      <c r="O156" s="422"/>
      <c r="P156" s="347"/>
      <c r="Q156" s="348"/>
      <c r="R156" s="349">
        <f t="shared" si="16"/>
        <v>0</v>
      </c>
      <c r="S156" s="350">
        <f>IFERROR('1. Staff Posts&amp;Salary (Listing)'!L155*(1+SUM(O156))/12*'2. Staff Costs (Annual)'!P156*'2. Staff Costs (Annual)'!Q156*J156,0)</f>
        <v>0</v>
      </c>
      <c r="T156" s="422"/>
      <c r="U156" s="347"/>
      <c r="V156" s="348"/>
      <c r="W156" s="349">
        <f t="shared" si="17"/>
        <v>0</v>
      </c>
      <c r="X156" s="350">
        <f>IFERROR('1. Staff Posts&amp;Salary (Listing)'!L155*(1+SUM(O156))*(1+SUM(T156))/12*'2. Staff Costs (Annual)'!U156*'2. Staff Costs (Annual)'!V156*J156,0)</f>
        <v>0</v>
      </c>
      <c r="Y156" s="248"/>
      <c r="Z156" s="347"/>
      <c r="AA156" s="348"/>
      <c r="AB156" s="349">
        <f t="shared" si="18"/>
        <v>0</v>
      </c>
      <c r="AC156" s="350">
        <f>IFERROR('1. Staff Posts&amp;Salary (Listing)'!L155*(1+SUM(O156))*(1+SUM(T156))*(1+SUM(Y156))/12*'2. Staff Costs (Annual)'!Z156*'2. Staff Costs (Annual)'!AA156*J156,0)</f>
        <v>0</v>
      </c>
      <c r="AD156" s="248"/>
      <c r="AE156" s="347"/>
      <c r="AF156" s="348"/>
      <c r="AG156" s="349">
        <f t="shared" si="19"/>
        <v>0</v>
      </c>
      <c r="AH156" s="350">
        <f>IFERROR('1. Staff Posts&amp;Salary (Listing)'!L155*(1+SUM(O156))*(1+SUM(T156))*(1+SUM(Y156))*(1+SUM(AD156))/12*'2. Staff Costs (Annual)'!AE156*'2. Staff Costs (Annual)'!AF156*J156,0)</f>
        <v>0</v>
      </c>
      <c r="AI156" s="351">
        <f t="shared" si="20"/>
        <v>0</v>
      </c>
      <c r="AJ156" s="352">
        <f t="shared" si="21"/>
        <v>0</v>
      </c>
      <c r="AK156" s="4"/>
    </row>
    <row r="157" spans="2:37" x14ac:dyDescent="0.25">
      <c r="B157" s="4"/>
      <c r="C157" s="344" t="str">
        <f>IF('1. Staff Posts&amp;Salary (Listing)'!C156="","",'1. Staff Posts&amp;Salary (Listing)'!C156)</f>
        <v/>
      </c>
      <c r="D157" s="345" t="str">
        <f>IF('1. Staff Posts&amp;Salary (Listing)'!D156="","",'1. Staff Posts&amp;Salary (Listing)'!D156)</f>
        <v/>
      </c>
      <c r="E157" s="345" t="str">
        <f>IF('1. Staff Posts&amp;Salary (Listing)'!E156="","",'1. Staff Posts&amp;Salary (Listing)'!E156)</f>
        <v/>
      </c>
      <c r="F157" s="345" t="str">
        <f>VLOOKUP(D157,'START - AWARD DETAILS'!$F$20:$I$40,3,0)</f>
        <v>&lt;select&gt;</v>
      </c>
      <c r="G157" s="345" t="str">
        <f>IF('1. Staff Posts&amp;Salary (Listing)'!F156="","",'1. Staff Posts&amp;Salary (Listing)'!F156)</f>
        <v/>
      </c>
      <c r="H157" s="345" t="str">
        <f>IF('1. Staff Posts&amp;Salary (Listing)'!G156="","",'1. Staff Posts&amp;Salary (Listing)'!G156)</f>
        <v/>
      </c>
      <c r="I157" s="345" t="str">
        <f>IF('1. Staff Posts&amp;Salary (Listing)'!H156="","",'1. Staff Posts&amp;Salary (Listing)'!H156)</f>
        <v/>
      </c>
      <c r="J157" s="346" t="str">
        <f>IF('1. Staff Posts&amp;Salary (Listing)'!M156="","",'1. Staff Posts&amp;Salary (Listing)'!M156)</f>
        <v/>
      </c>
      <c r="K157" s="347"/>
      <c r="L157" s="348"/>
      <c r="M157" s="349">
        <f t="shared" si="15"/>
        <v>0</v>
      </c>
      <c r="N157" s="350">
        <f>IFERROR('1. Staff Posts&amp;Salary (Listing)'!L156/12*'2. Staff Costs (Annual)'!K157*'2. Staff Costs (Annual)'!L157*J157,0)</f>
        <v>0</v>
      </c>
      <c r="O157" s="422"/>
      <c r="P157" s="347"/>
      <c r="Q157" s="348"/>
      <c r="R157" s="349">
        <f t="shared" si="16"/>
        <v>0</v>
      </c>
      <c r="S157" s="350">
        <f>IFERROR('1. Staff Posts&amp;Salary (Listing)'!L156*(1+SUM(O157))/12*'2. Staff Costs (Annual)'!P157*'2. Staff Costs (Annual)'!Q157*J157,0)</f>
        <v>0</v>
      </c>
      <c r="T157" s="422"/>
      <c r="U157" s="347"/>
      <c r="V157" s="348"/>
      <c r="W157" s="349">
        <f t="shared" si="17"/>
        <v>0</v>
      </c>
      <c r="X157" s="350">
        <f>IFERROR('1. Staff Posts&amp;Salary (Listing)'!L156*(1+SUM(O157))*(1+SUM(T157))/12*'2. Staff Costs (Annual)'!U157*'2. Staff Costs (Annual)'!V157*J157,0)</f>
        <v>0</v>
      </c>
      <c r="Y157" s="248"/>
      <c r="Z157" s="347"/>
      <c r="AA157" s="348"/>
      <c r="AB157" s="349">
        <f t="shared" si="18"/>
        <v>0</v>
      </c>
      <c r="AC157" s="350">
        <f>IFERROR('1. Staff Posts&amp;Salary (Listing)'!L156*(1+SUM(O157))*(1+SUM(T157))*(1+SUM(Y157))/12*'2. Staff Costs (Annual)'!Z157*'2. Staff Costs (Annual)'!AA157*J157,0)</f>
        <v>0</v>
      </c>
      <c r="AD157" s="248"/>
      <c r="AE157" s="347"/>
      <c r="AF157" s="348"/>
      <c r="AG157" s="349">
        <f t="shared" si="19"/>
        <v>0</v>
      </c>
      <c r="AH157" s="350">
        <f>IFERROR('1. Staff Posts&amp;Salary (Listing)'!L156*(1+SUM(O157))*(1+SUM(T157))*(1+SUM(Y157))*(1+SUM(AD157))/12*'2. Staff Costs (Annual)'!AE157*'2. Staff Costs (Annual)'!AF157*J157,0)</f>
        <v>0</v>
      </c>
      <c r="AI157" s="351">
        <f t="shared" si="20"/>
        <v>0</v>
      </c>
      <c r="AJ157" s="352">
        <f t="shared" si="21"/>
        <v>0</v>
      </c>
      <c r="AK157" s="4"/>
    </row>
    <row r="158" spans="2:37" x14ac:dyDescent="0.25">
      <c r="B158" s="4"/>
      <c r="C158" s="344" t="str">
        <f>IF('1. Staff Posts&amp;Salary (Listing)'!C157="","",'1. Staff Posts&amp;Salary (Listing)'!C157)</f>
        <v/>
      </c>
      <c r="D158" s="345" t="str">
        <f>IF('1. Staff Posts&amp;Salary (Listing)'!D157="","",'1. Staff Posts&amp;Salary (Listing)'!D157)</f>
        <v/>
      </c>
      <c r="E158" s="345" t="str">
        <f>IF('1. Staff Posts&amp;Salary (Listing)'!E157="","",'1. Staff Posts&amp;Salary (Listing)'!E157)</f>
        <v/>
      </c>
      <c r="F158" s="345" t="str">
        <f>VLOOKUP(D158,'START - AWARD DETAILS'!$F$20:$I$40,3,0)</f>
        <v>&lt;select&gt;</v>
      </c>
      <c r="G158" s="345" t="str">
        <f>IF('1. Staff Posts&amp;Salary (Listing)'!F157="","",'1. Staff Posts&amp;Salary (Listing)'!F157)</f>
        <v/>
      </c>
      <c r="H158" s="345" t="str">
        <f>IF('1. Staff Posts&amp;Salary (Listing)'!G157="","",'1. Staff Posts&amp;Salary (Listing)'!G157)</f>
        <v/>
      </c>
      <c r="I158" s="345" t="str">
        <f>IF('1. Staff Posts&amp;Salary (Listing)'!H157="","",'1. Staff Posts&amp;Salary (Listing)'!H157)</f>
        <v/>
      </c>
      <c r="J158" s="346" t="str">
        <f>IF('1. Staff Posts&amp;Salary (Listing)'!M157="","",'1. Staff Posts&amp;Salary (Listing)'!M157)</f>
        <v/>
      </c>
      <c r="K158" s="347"/>
      <c r="L158" s="348"/>
      <c r="M158" s="349">
        <f t="shared" si="15"/>
        <v>0</v>
      </c>
      <c r="N158" s="350">
        <f>IFERROR('1. Staff Posts&amp;Salary (Listing)'!L157/12*'2. Staff Costs (Annual)'!K158*'2. Staff Costs (Annual)'!L158*J158,0)</f>
        <v>0</v>
      </c>
      <c r="O158" s="248"/>
      <c r="P158" s="347"/>
      <c r="Q158" s="348"/>
      <c r="R158" s="349">
        <f t="shared" si="16"/>
        <v>0</v>
      </c>
      <c r="S158" s="350">
        <f>IFERROR('1. Staff Posts&amp;Salary (Listing)'!L157*(1+SUM(O158))/12*'2. Staff Costs (Annual)'!P158*'2. Staff Costs (Annual)'!Q158*J158,0)</f>
        <v>0</v>
      </c>
      <c r="T158" s="248"/>
      <c r="U158" s="347"/>
      <c r="V158" s="348"/>
      <c r="W158" s="349">
        <f>IFERROR(U158*V158/12,0)</f>
        <v>0</v>
      </c>
      <c r="X158" s="350">
        <f>IFERROR('1. Staff Posts&amp;Salary (Listing)'!L157*(1+SUM(O158))*(1+SUM(T158))/12*'2. Staff Costs (Annual)'!U158*'2. Staff Costs (Annual)'!V158*J158,0)</f>
        <v>0</v>
      </c>
      <c r="Y158" s="248"/>
      <c r="Z158" s="347"/>
      <c r="AA158" s="348"/>
      <c r="AB158" s="349">
        <f t="shared" si="18"/>
        <v>0</v>
      </c>
      <c r="AC158" s="350">
        <f>IFERROR('1. Staff Posts&amp;Salary (Listing)'!L157*(1+SUM(O158))*(1+SUM(T158))*(1+SUM(Y158))/12*'2. Staff Costs (Annual)'!Z158*'2. Staff Costs (Annual)'!AA158*J158,0)</f>
        <v>0</v>
      </c>
      <c r="AD158" s="248"/>
      <c r="AE158" s="347"/>
      <c r="AF158" s="348"/>
      <c r="AG158" s="349">
        <f t="shared" si="19"/>
        <v>0</v>
      </c>
      <c r="AH158" s="350">
        <f>IFERROR('1. Staff Posts&amp;Salary (Listing)'!L157*(1+SUM(O158))*(1+SUM(T158))*(1+SUM(Y158))*(1+SUM(AD158))/12*'2. Staff Costs (Annual)'!AE158*'2. Staff Costs (Annual)'!AF158*J158,0)</f>
        <v>0</v>
      </c>
      <c r="AI158" s="351">
        <f t="shared" si="20"/>
        <v>0</v>
      </c>
      <c r="AJ158" s="352">
        <f t="shared" si="21"/>
        <v>0</v>
      </c>
      <c r="AK158" s="4"/>
    </row>
    <row r="159" spans="2:37" x14ac:dyDescent="0.25">
      <c r="B159" s="4"/>
      <c r="C159" s="344" t="str">
        <f>IF('1. Staff Posts&amp;Salary (Listing)'!C158="","",'1. Staff Posts&amp;Salary (Listing)'!C158)</f>
        <v/>
      </c>
      <c r="D159" s="345" t="str">
        <f>IF('1. Staff Posts&amp;Salary (Listing)'!D158="","",'1. Staff Posts&amp;Salary (Listing)'!D158)</f>
        <v/>
      </c>
      <c r="E159" s="345" t="str">
        <f>IF('1. Staff Posts&amp;Salary (Listing)'!E158="","",'1. Staff Posts&amp;Salary (Listing)'!E158)</f>
        <v/>
      </c>
      <c r="F159" s="345" t="str">
        <f>VLOOKUP(D159,'START - AWARD DETAILS'!$F$20:$I$40,3,0)</f>
        <v>&lt;select&gt;</v>
      </c>
      <c r="G159" s="345" t="str">
        <f>IF('1. Staff Posts&amp;Salary (Listing)'!F158="","",'1. Staff Posts&amp;Salary (Listing)'!F158)</f>
        <v/>
      </c>
      <c r="H159" s="345" t="str">
        <f>IF('1. Staff Posts&amp;Salary (Listing)'!G158="","",'1. Staff Posts&amp;Salary (Listing)'!G158)</f>
        <v/>
      </c>
      <c r="I159" s="345" t="str">
        <f>IF('1. Staff Posts&amp;Salary (Listing)'!H158="","",'1. Staff Posts&amp;Salary (Listing)'!H158)</f>
        <v/>
      </c>
      <c r="J159" s="346" t="str">
        <f>IF('1. Staff Posts&amp;Salary (Listing)'!M158="","",'1. Staff Posts&amp;Salary (Listing)'!M158)</f>
        <v/>
      </c>
      <c r="K159" s="347"/>
      <c r="L159" s="348"/>
      <c r="M159" s="349">
        <f t="shared" si="15"/>
        <v>0</v>
      </c>
      <c r="N159" s="350">
        <f>IFERROR('1. Staff Posts&amp;Salary (Listing)'!L158/12*'2. Staff Costs (Annual)'!K159*'2. Staff Costs (Annual)'!L159*J159,0)</f>
        <v>0</v>
      </c>
      <c r="O159" s="248"/>
      <c r="P159" s="347"/>
      <c r="Q159" s="348"/>
      <c r="R159" s="349">
        <f t="shared" si="16"/>
        <v>0</v>
      </c>
      <c r="S159" s="350">
        <f>IFERROR('1. Staff Posts&amp;Salary (Listing)'!L158*(1+SUM(O159))/12*'2. Staff Costs (Annual)'!P159*'2. Staff Costs (Annual)'!Q159*J159,0)</f>
        <v>0</v>
      </c>
      <c r="T159" s="248"/>
      <c r="U159" s="347"/>
      <c r="V159" s="348"/>
      <c r="W159" s="349">
        <f>IFERROR(U159*V159/12,0)</f>
        <v>0</v>
      </c>
      <c r="X159" s="350">
        <f>IFERROR('1. Staff Posts&amp;Salary (Listing)'!L158*(1+SUM(O159))*(1+SUM(T159))/12*'2. Staff Costs (Annual)'!U159*'2. Staff Costs (Annual)'!V159*J159,0)</f>
        <v>0</v>
      </c>
      <c r="Y159" s="248"/>
      <c r="Z159" s="347"/>
      <c r="AA159" s="348"/>
      <c r="AB159" s="349">
        <f t="shared" si="18"/>
        <v>0</v>
      </c>
      <c r="AC159" s="350">
        <f>IFERROR('1. Staff Posts&amp;Salary (Listing)'!L158*(1+SUM(O159))*(1+SUM(T159))*(1+SUM(Y159))/12*'2. Staff Costs (Annual)'!Z159*'2. Staff Costs (Annual)'!AA159*J159,0)</f>
        <v>0</v>
      </c>
      <c r="AD159" s="248"/>
      <c r="AE159" s="347"/>
      <c r="AF159" s="348"/>
      <c r="AG159" s="349">
        <f t="shared" si="19"/>
        <v>0</v>
      </c>
      <c r="AH159" s="350">
        <f>IFERROR('1. Staff Posts&amp;Salary (Listing)'!L158*(1+SUM(O159))*(1+SUM(T159))*(1+SUM(Y159))*(1+SUM(AD159))/12*'2. Staff Costs (Annual)'!AE159*'2. Staff Costs (Annual)'!AF159*J159,0)</f>
        <v>0</v>
      </c>
      <c r="AI159" s="351">
        <f t="shared" si="20"/>
        <v>0</v>
      </c>
      <c r="AJ159" s="352">
        <f t="shared" si="21"/>
        <v>0</v>
      </c>
      <c r="AK159" s="4"/>
    </row>
    <row r="160" spans="2:37" x14ac:dyDescent="0.25">
      <c r="B160" s="4"/>
      <c r="C160" s="344" t="str">
        <f>IF('1. Staff Posts&amp;Salary (Listing)'!C159="","",'1. Staff Posts&amp;Salary (Listing)'!C159)</f>
        <v/>
      </c>
      <c r="D160" s="345" t="str">
        <f>IF('1. Staff Posts&amp;Salary (Listing)'!D159="","",'1. Staff Posts&amp;Salary (Listing)'!D159)</f>
        <v/>
      </c>
      <c r="E160" s="345" t="str">
        <f>IF('1. Staff Posts&amp;Salary (Listing)'!E159="","",'1. Staff Posts&amp;Salary (Listing)'!E159)</f>
        <v/>
      </c>
      <c r="F160" s="345" t="str">
        <f>VLOOKUP(D160,'START - AWARD DETAILS'!$F$20:$I$40,3,0)</f>
        <v>&lt;select&gt;</v>
      </c>
      <c r="G160" s="345" t="str">
        <f>IF('1. Staff Posts&amp;Salary (Listing)'!F159="","",'1. Staff Posts&amp;Salary (Listing)'!F159)</f>
        <v/>
      </c>
      <c r="H160" s="345" t="str">
        <f>IF('1. Staff Posts&amp;Salary (Listing)'!G159="","",'1. Staff Posts&amp;Salary (Listing)'!G159)</f>
        <v/>
      </c>
      <c r="I160" s="345" t="str">
        <f>IF('1. Staff Posts&amp;Salary (Listing)'!H159="","",'1. Staff Posts&amp;Salary (Listing)'!H159)</f>
        <v/>
      </c>
      <c r="J160" s="346" t="str">
        <f>IF('1. Staff Posts&amp;Salary (Listing)'!M159="","",'1. Staff Posts&amp;Salary (Listing)'!M159)</f>
        <v/>
      </c>
      <c r="K160" s="347"/>
      <c r="L160" s="348"/>
      <c r="M160" s="349">
        <f t="shared" si="15"/>
        <v>0</v>
      </c>
      <c r="N160" s="350">
        <f>IFERROR('1. Staff Posts&amp;Salary (Listing)'!L159/12*'2. Staff Costs (Annual)'!K160*'2. Staff Costs (Annual)'!L160*J160,0)</f>
        <v>0</v>
      </c>
      <c r="O160" s="248"/>
      <c r="P160" s="347"/>
      <c r="Q160" s="348"/>
      <c r="R160" s="349">
        <f t="shared" si="16"/>
        <v>0</v>
      </c>
      <c r="S160" s="350">
        <f>IFERROR('1. Staff Posts&amp;Salary (Listing)'!L159*(1+SUM(O160))/12*'2. Staff Costs (Annual)'!P160*'2. Staff Costs (Annual)'!Q160*J160,0)</f>
        <v>0</v>
      </c>
      <c r="T160" s="248"/>
      <c r="U160" s="347"/>
      <c r="V160" s="348"/>
      <c r="W160" s="349">
        <f>IFERROR(U160*V160/12,0)</f>
        <v>0</v>
      </c>
      <c r="X160" s="350">
        <f>IFERROR('1. Staff Posts&amp;Salary (Listing)'!L159*(1+SUM(O160))*(1+SUM(T160))/12*'2. Staff Costs (Annual)'!U160*'2. Staff Costs (Annual)'!V160*J160,0)</f>
        <v>0</v>
      </c>
      <c r="Y160" s="248"/>
      <c r="Z160" s="347"/>
      <c r="AA160" s="348"/>
      <c r="AB160" s="349">
        <f t="shared" si="18"/>
        <v>0</v>
      </c>
      <c r="AC160" s="350">
        <f>IFERROR('1. Staff Posts&amp;Salary (Listing)'!L159*(1+SUM(O160))*(1+SUM(T160))*(1+SUM(Y160))/12*'2. Staff Costs (Annual)'!Z160*'2. Staff Costs (Annual)'!AA160*J160,0)</f>
        <v>0</v>
      </c>
      <c r="AD160" s="248"/>
      <c r="AE160" s="347"/>
      <c r="AF160" s="348"/>
      <c r="AG160" s="349">
        <f t="shared" si="19"/>
        <v>0</v>
      </c>
      <c r="AH160" s="350">
        <f>IFERROR('1. Staff Posts&amp;Salary (Listing)'!L159*(1+SUM(O160))*(1+SUM(T160))*(1+SUM(Y160))*(1+SUM(AD160))/12*'2. Staff Costs (Annual)'!AE160*'2. Staff Costs (Annual)'!AF160*J160,0)</f>
        <v>0</v>
      </c>
      <c r="AI160" s="351">
        <f t="shared" si="20"/>
        <v>0</v>
      </c>
      <c r="AJ160" s="352">
        <f t="shared" si="21"/>
        <v>0</v>
      </c>
      <c r="AK160" s="4"/>
    </row>
    <row r="161" spans="2:37" x14ac:dyDescent="0.25">
      <c r="B161" s="4"/>
      <c r="C161" s="344" t="str">
        <f>IF('1. Staff Posts&amp;Salary (Listing)'!C160="","",'1. Staff Posts&amp;Salary (Listing)'!C160)</f>
        <v/>
      </c>
      <c r="D161" s="345" t="str">
        <f>IF('1. Staff Posts&amp;Salary (Listing)'!D160="","",'1. Staff Posts&amp;Salary (Listing)'!D160)</f>
        <v/>
      </c>
      <c r="E161" s="345" t="str">
        <f>IF('1. Staff Posts&amp;Salary (Listing)'!E160="","",'1. Staff Posts&amp;Salary (Listing)'!E160)</f>
        <v/>
      </c>
      <c r="F161" s="345" t="str">
        <f>VLOOKUP(D161,'START - AWARD DETAILS'!$F$20:$I$40,3,0)</f>
        <v>&lt;select&gt;</v>
      </c>
      <c r="G161" s="345" t="str">
        <f>IF('1. Staff Posts&amp;Salary (Listing)'!F160="","",'1. Staff Posts&amp;Salary (Listing)'!F160)</f>
        <v/>
      </c>
      <c r="H161" s="345" t="str">
        <f>IF('1. Staff Posts&amp;Salary (Listing)'!G160="","",'1. Staff Posts&amp;Salary (Listing)'!G160)</f>
        <v/>
      </c>
      <c r="I161" s="345" t="str">
        <f>IF('1. Staff Posts&amp;Salary (Listing)'!H160="","",'1. Staff Posts&amp;Salary (Listing)'!H160)</f>
        <v/>
      </c>
      <c r="J161" s="346" t="str">
        <f>IF('1. Staff Posts&amp;Salary (Listing)'!M160="","",'1. Staff Posts&amp;Salary (Listing)'!M160)</f>
        <v/>
      </c>
      <c r="K161" s="347"/>
      <c r="L161" s="348"/>
      <c r="M161" s="349">
        <f t="shared" si="15"/>
        <v>0</v>
      </c>
      <c r="N161" s="350">
        <f>IFERROR('1. Staff Posts&amp;Salary (Listing)'!L160/12*'2. Staff Costs (Annual)'!K161*'2. Staff Costs (Annual)'!L161*J161,0)</f>
        <v>0</v>
      </c>
      <c r="O161" s="248"/>
      <c r="P161" s="347"/>
      <c r="Q161" s="348"/>
      <c r="R161" s="349">
        <f t="shared" si="16"/>
        <v>0</v>
      </c>
      <c r="S161" s="350">
        <f>IFERROR('1. Staff Posts&amp;Salary (Listing)'!L160*(1+SUM(O162))/12*'2. Staff Costs (Annual)'!P161*'2. Staff Costs (Annual)'!Q161*J161,0)</f>
        <v>0</v>
      </c>
      <c r="T161" s="248"/>
      <c r="U161" s="347"/>
      <c r="V161" s="348"/>
      <c r="W161" s="349">
        <f>IFERROR(U161*V161/12,0)</f>
        <v>0</v>
      </c>
      <c r="X161" s="350">
        <f>IFERROR('1. Staff Posts&amp;Salary (Listing)'!L160*(1+SUM(O162))*(1+SUM(T161))/12*'2. Staff Costs (Annual)'!U161*'2. Staff Costs (Annual)'!V161*J161,0)</f>
        <v>0</v>
      </c>
      <c r="Y161" s="248"/>
      <c r="Z161" s="347"/>
      <c r="AA161" s="348"/>
      <c r="AB161" s="349">
        <f t="shared" si="18"/>
        <v>0</v>
      </c>
      <c r="AC161" s="350">
        <f>IFERROR('1. Staff Posts&amp;Salary (Listing)'!L160*(1+SUM(O162))*(1+SUM(T161))*(1+SUM(Y161))/12*'2. Staff Costs (Annual)'!Z161*'2. Staff Costs (Annual)'!AA161*J161,0)</f>
        <v>0</v>
      </c>
      <c r="AD161" s="248"/>
      <c r="AE161" s="347"/>
      <c r="AF161" s="348"/>
      <c r="AG161" s="349">
        <f t="shared" si="19"/>
        <v>0</v>
      </c>
      <c r="AH161" s="350">
        <f>IFERROR('1. Staff Posts&amp;Salary (Listing)'!L160*(1+SUM(O162))*(1+SUM(T161))*(1+SUM(Y161))*(1+SUM(AD161))/12*'2. Staff Costs (Annual)'!AE161*'2. Staff Costs (Annual)'!AF161*J161,0)</f>
        <v>0</v>
      </c>
      <c r="AI161" s="351">
        <f t="shared" si="20"/>
        <v>0</v>
      </c>
      <c r="AJ161" s="352">
        <f t="shared" si="21"/>
        <v>0</v>
      </c>
      <c r="AK161" s="4"/>
    </row>
    <row r="162" spans="2:37" x14ac:dyDescent="0.25">
      <c r="B162" s="4"/>
      <c r="C162" s="344" t="str">
        <f>IF('1. Staff Posts&amp;Salary (Listing)'!C161="","",'1. Staff Posts&amp;Salary (Listing)'!C161)</f>
        <v/>
      </c>
      <c r="D162" s="345" t="str">
        <f>IF('1. Staff Posts&amp;Salary (Listing)'!D161="","",'1. Staff Posts&amp;Salary (Listing)'!D161)</f>
        <v/>
      </c>
      <c r="E162" s="345" t="str">
        <f>IF('1. Staff Posts&amp;Salary (Listing)'!E161="","",'1. Staff Posts&amp;Salary (Listing)'!E161)</f>
        <v/>
      </c>
      <c r="F162" s="345" t="str">
        <f>VLOOKUP(D162,'START - AWARD DETAILS'!$F$20:$I$40,3,0)</f>
        <v>&lt;select&gt;</v>
      </c>
      <c r="G162" s="345" t="str">
        <f>IF('1. Staff Posts&amp;Salary (Listing)'!F161="","",'1. Staff Posts&amp;Salary (Listing)'!F161)</f>
        <v/>
      </c>
      <c r="H162" s="345" t="str">
        <f>IF('1. Staff Posts&amp;Salary (Listing)'!G161="","",'1. Staff Posts&amp;Salary (Listing)'!G161)</f>
        <v/>
      </c>
      <c r="I162" s="345" t="str">
        <f>IF('1. Staff Posts&amp;Salary (Listing)'!H161="","",'1. Staff Posts&amp;Salary (Listing)'!H161)</f>
        <v/>
      </c>
      <c r="J162" s="346" t="str">
        <f>IF('1. Staff Posts&amp;Salary (Listing)'!M161="","",'1. Staff Posts&amp;Salary (Listing)'!M161)</f>
        <v/>
      </c>
      <c r="K162" s="347"/>
      <c r="L162" s="348"/>
      <c r="M162" s="349">
        <f>IFERROR(#REF!*K162/12,0)</f>
        <v>0</v>
      </c>
      <c r="N162" s="350">
        <f>IFERROR('1. Staff Posts&amp;Salary (Listing)'!L161/12*'2. Staff Costs (Annual)'!#REF!*'2. Staff Costs (Annual)'!K162*J162,0)</f>
        <v>0</v>
      </c>
      <c r="O162" s="248"/>
      <c r="P162" s="347"/>
      <c r="Q162" s="348"/>
      <c r="R162" s="349">
        <f t="shared" si="16"/>
        <v>0</v>
      </c>
      <c r="S162" s="350">
        <f>IFERROR('1. Staff Posts&amp;Salary (Listing)'!L161*(1+SUM(#REF!))/12*'2. Staff Costs (Annual)'!P162*'2. Staff Costs (Annual)'!Q162*J162,0)</f>
        <v>0</v>
      </c>
      <c r="T162" s="248"/>
      <c r="U162" s="347"/>
      <c r="V162" s="348"/>
      <c r="W162" s="349">
        <f t="shared" si="17"/>
        <v>0</v>
      </c>
      <c r="X162" s="350">
        <f>IFERROR('1. Staff Posts&amp;Salary (Listing)'!L161*(1+SUM(#REF!))*(1+SUM(T162))/12*'2. Staff Costs (Annual)'!U162*'2. Staff Costs (Annual)'!V162*J162,0)</f>
        <v>0</v>
      </c>
      <c r="Y162" s="248"/>
      <c r="Z162" s="347"/>
      <c r="AA162" s="348"/>
      <c r="AB162" s="349">
        <f t="shared" si="18"/>
        <v>0</v>
      </c>
      <c r="AC162" s="350">
        <f>IFERROR('1. Staff Posts&amp;Salary (Listing)'!L161*(1+SUM(#REF!))*(1+SUM(T162))*(1+SUM(Y162))/12*'2. Staff Costs (Annual)'!Z162*'2. Staff Costs (Annual)'!AA162*J162,0)</f>
        <v>0</v>
      </c>
      <c r="AD162" s="248"/>
      <c r="AE162" s="347"/>
      <c r="AF162" s="348"/>
      <c r="AG162" s="349">
        <f t="shared" si="19"/>
        <v>0</v>
      </c>
      <c r="AH162" s="350">
        <f>IFERROR('1. Staff Posts&amp;Salary (Listing)'!L161*(1+SUM(#REF!))*(1+SUM(T162))*(1+SUM(Y162))*(1+SUM(AD162))/12*'2. Staff Costs (Annual)'!AE162*'2. Staff Costs (Annual)'!AF162*J162,0)</f>
        <v>0</v>
      </c>
      <c r="AI162" s="351">
        <f t="shared" si="20"/>
        <v>0</v>
      </c>
      <c r="AJ162" s="352">
        <f t="shared" si="21"/>
        <v>0</v>
      </c>
      <c r="AK162" s="4"/>
    </row>
    <row r="163" spans="2:37" x14ac:dyDescent="0.25">
      <c r="B163" s="4"/>
      <c r="C163" s="344" t="str">
        <f>IF('1. Staff Posts&amp;Salary (Listing)'!C162="","",'1. Staff Posts&amp;Salary (Listing)'!C162)</f>
        <v/>
      </c>
      <c r="D163" s="345" t="str">
        <f>IF('1. Staff Posts&amp;Salary (Listing)'!D162="","",'1. Staff Posts&amp;Salary (Listing)'!D162)</f>
        <v/>
      </c>
      <c r="E163" s="345" t="str">
        <f>IF('1. Staff Posts&amp;Salary (Listing)'!E162="","",'1. Staff Posts&amp;Salary (Listing)'!E162)</f>
        <v/>
      </c>
      <c r="F163" s="345" t="str">
        <f>VLOOKUP(D163,'START - AWARD DETAILS'!$F$20:$I$40,3,0)</f>
        <v>&lt;select&gt;</v>
      </c>
      <c r="G163" s="345" t="str">
        <f>IF('1. Staff Posts&amp;Salary (Listing)'!F162="","",'1. Staff Posts&amp;Salary (Listing)'!F162)</f>
        <v/>
      </c>
      <c r="H163" s="345" t="str">
        <f>IF('1. Staff Posts&amp;Salary (Listing)'!G162="","",'1. Staff Posts&amp;Salary (Listing)'!G162)</f>
        <v/>
      </c>
      <c r="I163" s="345" t="str">
        <f>IF('1. Staff Posts&amp;Salary (Listing)'!H162="","",'1. Staff Posts&amp;Salary (Listing)'!H162)</f>
        <v/>
      </c>
      <c r="J163" s="346" t="str">
        <f>IF('1. Staff Posts&amp;Salary (Listing)'!M162="","",'1. Staff Posts&amp;Salary (Listing)'!M162)</f>
        <v/>
      </c>
      <c r="K163" s="347"/>
      <c r="L163" s="348"/>
      <c r="M163" s="349">
        <f t="shared" si="15"/>
        <v>0</v>
      </c>
      <c r="N163" s="350">
        <f>IFERROR('1. Staff Posts&amp;Salary (Listing)'!L162/12*'2. Staff Costs (Annual)'!K163*'2. Staff Costs (Annual)'!L163*J163,0)</f>
        <v>0</v>
      </c>
      <c r="O163" s="248"/>
      <c r="P163" s="347"/>
      <c r="Q163" s="348"/>
      <c r="R163" s="349">
        <f t="shared" si="16"/>
        <v>0</v>
      </c>
      <c r="S163" s="350">
        <f>IFERROR('1. Staff Posts&amp;Salary (Listing)'!L162*(1+SUM(O163))/12*'2. Staff Costs (Annual)'!P163*'2. Staff Costs (Annual)'!Q163*J163,0)</f>
        <v>0</v>
      </c>
      <c r="T163" s="248"/>
      <c r="U163" s="347"/>
      <c r="V163" s="348"/>
      <c r="W163" s="349">
        <f t="shared" si="17"/>
        <v>0</v>
      </c>
      <c r="X163" s="350">
        <f>IFERROR('1. Staff Posts&amp;Salary (Listing)'!L162*(1+SUM(O163))*(1+SUM(T163))/12*'2. Staff Costs (Annual)'!U163*'2. Staff Costs (Annual)'!V163*J163,0)</f>
        <v>0</v>
      </c>
      <c r="Y163" s="248"/>
      <c r="Z163" s="347"/>
      <c r="AA163" s="348"/>
      <c r="AB163" s="349">
        <f t="shared" si="18"/>
        <v>0</v>
      </c>
      <c r="AC163" s="350">
        <f>IFERROR('1. Staff Posts&amp;Salary (Listing)'!L162*(1+SUM(O163))*(1+SUM(T163))*(1+SUM(Y163))/12*'2. Staff Costs (Annual)'!Z163*'2. Staff Costs (Annual)'!AA163*J163,0)</f>
        <v>0</v>
      </c>
      <c r="AD163" s="248"/>
      <c r="AE163" s="347"/>
      <c r="AF163" s="348"/>
      <c r="AG163" s="349">
        <f t="shared" si="19"/>
        <v>0</v>
      </c>
      <c r="AH163" s="350">
        <f>IFERROR('1. Staff Posts&amp;Salary (Listing)'!L162*(1+SUM(O163))*(1+SUM(T163))*(1+SUM(Y163))*(1+SUM(AD163))/12*'2. Staff Costs (Annual)'!AE163*'2. Staff Costs (Annual)'!AF163*J163,0)</f>
        <v>0</v>
      </c>
      <c r="AI163" s="351">
        <f t="shared" si="20"/>
        <v>0</v>
      </c>
      <c r="AJ163" s="352">
        <f t="shared" si="21"/>
        <v>0</v>
      </c>
      <c r="AK163" s="4"/>
    </row>
    <row r="164" spans="2:37" x14ac:dyDescent="0.25">
      <c r="B164" s="4"/>
      <c r="C164" s="344" t="str">
        <f>IF('1. Staff Posts&amp;Salary (Listing)'!C163="","",'1. Staff Posts&amp;Salary (Listing)'!C163)</f>
        <v/>
      </c>
      <c r="D164" s="345" t="str">
        <f>IF('1. Staff Posts&amp;Salary (Listing)'!D163="","",'1. Staff Posts&amp;Salary (Listing)'!D163)</f>
        <v/>
      </c>
      <c r="E164" s="345" t="str">
        <f>IF('1. Staff Posts&amp;Salary (Listing)'!E163="","",'1. Staff Posts&amp;Salary (Listing)'!E163)</f>
        <v/>
      </c>
      <c r="F164" s="345" t="str">
        <f>VLOOKUP(D164,'START - AWARD DETAILS'!$F$20:$I$40,3,0)</f>
        <v>&lt;select&gt;</v>
      </c>
      <c r="G164" s="345" t="str">
        <f>IF('1. Staff Posts&amp;Salary (Listing)'!F163="","",'1. Staff Posts&amp;Salary (Listing)'!F163)</f>
        <v/>
      </c>
      <c r="H164" s="345" t="str">
        <f>IF('1. Staff Posts&amp;Salary (Listing)'!G163="","",'1. Staff Posts&amp;Salary (Listing)'!G163)</f>
        <v/>
      </c>
      <c r="I164" s="345" t="str">
        <f>IF('1. Staff Posts&amp;Salary (Listing)'!H163="","",'1. Staff Posts&amp;Salary (Listing)'!H163)</f>
        <v/>
      </c>
      <c r="J164" s="346" t="str">
        <f>IF('1. Staff Posts&amp;Salary (Listing)'!M163="","",'1. Staff Posts&amp;Salary (Listing)'!M163)</f>
        <v/>
      </c>
      <c r="K164" s="347"/>
      <c r="L164" s="348"/>
      <c r="M164" s="349">
        <f t="shared" si="15"/>
        <v>0</v>
      </c>
      <c r="N164" s="350">
        <f>IFERROR('1. Staff Posts&amp;Salary (Listing)'!L163/12*'2. Staff Costs (Annual)'!K164*'2. Staff Costs (Annual)'!L164*J164,0)</f>
        <v>0</v>
      </c>
      <c r="O164" s="248"/>
      <c r="P164" s="347"/>
      <c r="Q164" s="348"/>
      <c r="R164" s="349">
        <f t="shared" si="16"/>
        <v>0</v>
      </c>
      <c r="S164" s="350">
        <f>IFERROR('1. Staff Posts&amp;Salary (Listing)'!L163*(1+SUM(O164))/12*'2. Staff Costs (Annual)'!P164*'2. Staff Costs (Annual)'!Q164*J164,0)</f>
        <v>0</v>
      </c>
      <c r="T164" s="248"/>
      <c r="U164" s="347"/>
      <c r="V164" s="348"/>
      <c r="W164" s="349">
        <f t="shared" si="17"/>
        <v>0</v>
      </c>
      <c r="X164" s="350">
        <f>IFERROR('1. Staff Posts&amp;Salary (Listing)'!L163*(1+SUM(O164))*(1+SUM(T164))/12*'2. Staff Costs (Annual)'!U164*'2. Staff Costs (Annual)'!V164*J164,0)</f>
        <v>0</v>
      </c>
      <c r="Y164" s="248"/>
      <c r="Z164" s="347"/>
      <c r="AA164" s="348"/>
      <c r="AB164" s="349">
        <f t="shared" si="18"/>
        <v>0</v>
      </c>
      <c r="AC164" s="350">
        <f>IFERROR('1. Staff Posts&amp;Salary (Listing)'!L163*(1+SUM(O164))*(1+SUM(T164))*(1+SUM(Y164))/12*'2. Staff Costs (Annual)'!Z164*'2. Staff Costs (Annual)'!AA164*J164,0)</f>
        <v>0</v>
      </c>
      <c r="AD164" s="248"/>
      <c r="AE164" s="347"/>
      <c r="AF164" s="348"/>
      <c r="AG164" s="349">
        <f t="shared" si="19"/>
        <v>0</v>
      </c>
      <c r="AH164" s="350">
        <f>IFERROR('1. Staff Posts&amp;Salary (Listing)'!L163*(1+SUM(O164))*(1+SUM(T164))*(1+SUM(Y164))*(1+SUM(AD164))/12*'2. Staff Costs (Annual)'!AE164*'2. Staff Costs (Annual)'!AF164*J164,0)</f>
        <v>0</v>
      </c>
      <c r="AI164" s="351">
        <f t="shared" si="20"/>
        <v>0</v>
      </c>
      <c r="AJ164" s="352">
        <f t="shared" si="21"/>
        <v>0</v>
      </c>
      <c r="AK164" s="4"/>
    </row>
    <row r="165" spans="2:37" x14ac:dyDescent="0.25">
      <c r="B165" s="4"/>
      <c r="C165" s="344" t="str">
        <f>IF('1. Staff Posts&amp;Salary (Listing)'!C164="","",'1. Staff Posts&amp;Salary (Listing)'!C164)</f>
        <v/>
      </c>
      <c r="D165" s="345" t="str">
        <f>IF('1. Staff Posts&amp;Salary (Listing)'!D164="","",'1. Staff Posts&amp;Salary (Listing)'!D164)</f>
        <v/>
      </c>
      <c r="E165" s="345" t="str">
        <f>IF('1. Staff Posts&amp;Salary (Listing)'!E164="","",'1. Staff Posts&amp;Salary (Listing)'!E164)</f>
        <v/>
      </c>
      <c r="F165" s="345" t="str">
        <f>VLOOKUP(D165,'START - AWARD DETAILS'!$F$20:$I$40,3,0)</f>
        <v>&lt;select&gt;</v>
      </c>
      <c r="G165" s="345" t="str">
        <f>IF('1. Staff Posts&amp;Salary (Listing)'!F164="","",'1. Staff Posts&amp;Salary (Listing)'!F164)</f>
        <v/>
      </c>
      <c r="H165" s="345" t="str">
        <f>IF('1. Staff Posts&amp;Salary (Listing)'!G164="","",'1. Staff Posts&amp;Salary (Listing)'!G164)</f>
        <v/>
      </c>
      <c r="I165" s="345" t="str">
        <f>IF('1. Staff Posts&amp;Salary (Listing)'!H164="","",'1. Staff Posts&amp;Salary (Listing)'!H164)</f>
        <v/>
      </c>
      <c r="J165" s="346" t="str">
        <f>IF('1. Staff Posts&amp;Salary (Listing)'!M164="","",'1. Staff Posts&amp;Salary (Listing)'!M164)</f>
        <v/>
      </c>
      <c r="K165" s="347"/>
      <c r="L165" s="348"/>
      <c r="M165" s="349">
        <f t="shared" si="15"/>
        <v>0</v>
      </c>
      <c r="N165" s="350">
        <f>IFERROR('1. Staff Posts&amp;Salary (Listing)'!L164/12*'2. Staff Costs (Annual)'!K165*'2. Staff Costs (Annual)'!L165*J165,0)</f>
        <v>0</v>
      </c>
      <c r="O165" s="248"/>
      <c r="P165" s="347"/>
      <c r="Q165" s="348"/>
      <c r="R165" s="349">
        <f t="shared" si="16"/>
        <v>0</v>
      </c>
      <c r="S165" s="350">
        <f>IFERROR('1. Staff Posts&amp;Salary (Listing)'!L164*(1+SUM(O165))/12*'2. Staff Costs (Annual)'!P165*'2. Staff Costs (Annual)'!Q165*J165,0)</f>
        <v>0</v>
      </c>
      <c r="T165" s="248"/>
      <c r="U165" s="347"/>
      <c r="V165" s="348"/>
      <c r="W165" s="349">
        <f t="shared" si="17"/>
        <v>0</v>
      </c>
      <c r="X165" s="350">
        <f>IFERROR('1. Staff Posts&amp;Salary (Listing)'!L164*(1+SUM(O165))*(1+SUM(T165))/12*'2. Staff Costs (Annual)'!U165*'2. Staff Costs (Annual)'!V165*J165,0)</f>
        <v>0</v>
      </c>
      <c r="Y165" s="248"/>
      <c r="Z165" s="347"/>
      <c r="AA165" s="348"/>
      <c r="AB165" s="349">
        <f t="shared" si="18"/>
        <v>0</v>
      </c>
      <c r="AC165" s="350">
        <f>IFERROR('1. Staff Posts&amp;Salary (Listing)'!L164*(1+SUM(O165))*(1+SUM(T165))*(1+SUM(Y165))/12*'2. Staff Costs (Annual)'!Z165*'2. Staff Costs (Annual)'!AA165*J165,0)</f>
        <v>0</v>
      </c>
      <c r="AD165" s="248"/>
      <c r="AE165" s="347"/>
      <c r="AF165" s="348"/>
      <c r="AG165" s="349">
        <f t="shared" si="19"/>
        <v>0</v>
      </c>
      <c r="AH165" s="350">
        <f>IFERROR('1. Staff Posts&amp;Salary (Listing)'!L164*(1+SUM(O165))*(1+SUM(T165))*(1+SUM(Y165))*(1+SUM(AD165))/12*'2. Staff Costs (Annual)'!AE165*'2. Staff Costs (Annual)'!AF165*J165,0)</f>
        <v>0</v>
      </c>
      <c r="AI165" s="351">
        <f t="shared" si="20"/>
        <v>0</v>
      </c>
      <c r="AJ165" s="352">
        <f t="shared" si="21"/>
        <v>0</v>
      </c>
      <c r="AK165" s="4"/>
    </row>
    <row r="166" spans="2:37" x14ac:dyDescent="0.25">
      <c r="B166" s="4"/>
      <c r="C166" s="344" t="str">
        <f>IF('1. Staff Posts&amp;Salary (Listing)'!C165="","",'1. Staff Posts&amp;Salary (Listing)'!C165)</f>
        <v/>
      </c>
      <c r="D166" s="345" t="str">
        <f>IF('1. Staff Posts&amp;Salary (Listing)'!D165="","",'1. Staff Posts&amp;Salary (Listing)'!D165)</f>
        <v/>
      </c>
      <c r="E166" s="345" t="str">
        <f>IF('1. Staff Posts&amp;Salary (Listing)'!E165="","",'1. Staff Posts&amp;Salary (Listing)'!E165)</f>
        <v/>
      </c>
      <c r="F166" s="345" t="str">
        <f>VLOOKUP(D166,'START - AWARD DETAILS'!$F$20:$I$40,3,0)</f>
        <v>&lt;select&gt;</v>
      </c>
      <c r="G166" s="345" t="str">
        <f>IF('1. Staff Posts&amp;Salary (Listing)'!F165="","",'1. Staff Posts&amp;Salary (Listing)'!F165)</f>
        <v/>
      </c>
      <c r="H166" s="345" t="str">
        <f>IF('1. Staff Posts&amp;Salary (Listing)'!G165="","",'1. Staff Posts&amp;Salary (Listing)'!G165)</f>
        <v/>
      </c>
      <c r="I166" s="345" t="str">
        <f>IF('1. Staff Posts&amp;Salary (Listing)'!H165="","",'1. Staff Posts&amp;Salary (Listing)'!H165)</f>
        <v/>
      </c>
      <c r="J166" s="346" t="str">
        <f>IF('1. Staff Posts&amp;Salary (Listing)'!M165="","",'1. Staff Posts&amp;Salary (Listing)'!M165)</f>
        <v/>
      </c>
      <c r="K166" s="348"/>
      <c r="L166" s="348"/>
      <c r="M166" s="349">
        <f t="shared" si="15"/>
        <v>0</v>
      </c>
      <c r="N166" s="350">
        <f>IFERROR('1. Staff Posts&amp;Salary (Listing)'!L165/12*'2. Staff Costs (Annual)'!K166*'2. Staff Costs (Annual)'!L166*J166,0)</f>
        <v>0</v>
      </c>
      <c r="O166" s="248"/>
      <c r="P166" s="347"/>
      <c r="Q166" s="348"/>
      <c r="R166" s="349">
        <f t="shared" si="16"/>
        <v>0</v>
      </c>
      <c r="S166" s="350">
        <f>IFERROR('1. Staff Posts&amp;Salary (Listing)'!L165*(1+SUM(O166))/12*'2. Staff Costs (Annual)'!P166*'2. Staff Costs (Annual)'!Q166*J166,0)</f>
        <v>0</v>
      </c>
      <c r="T166" s="248"/>
      <c r="U166" s="347"/>
      <c r="V166" s="348"/>
      <c r="W166" s="349">
        <f t="shared" si="17"/>
        <v>0</v>
      </c>
      <c r="X166" s="350">
        <f>IFERROR('1. Staff Posts&amp;Salary (Listing)'!L165*(1+SUM(O166))*(1+SUM(T166))/12*'2. Staff Costs (Annual)'!U166*'2. Staff Costs (Annual)'!V166*J166,0)</f>
        <v>0</v>
      </c>
      <c r="Y166" s="248"/>
      <c r="Z166" s="347"/>
      <c r="AA166" s="348"/>
      <c r="AB166" s="349">
        <f t="shared" si="18"/>
        <v>0</v>
      </c>
      <c r="AC166" s="350">
        <f>IFERROR('1. Staff Posts&amp;Salary (Listing)'!L165*(1+SUM(O166))*(1+SUM(T166))*(1+SUM(Y166))/12*'2. Staff Costs (Annual)'!Z166*'2. Staff Costs (Annual)'!AA166*J166,0)</f>
        <v>0</v>
      </c>
      <c r="AD166" s="248"/>
      <c r="AE166" s="347"/>
      <c r="AF166" s="348"/>
      <c r="AG166" s="349">
        <f t="shared" si="19"/>
        <v>0</v>
      </c>
      <c r="AH166" s="350">
        <f>IFERROR('1. Staff Posts&amp;Salary (Listing)'!L165*(1+SUM(O166))*(1+SUM(T166))*(1+SUM(Y166))*(1+SUM(AD166))/12*'2. Staff Costs (Annual)'!AE166*'2. Staff Costs (Annual)'!AF166*J166,0)</f>
        <v>0</v>
      </c>
      <c r="AI166" s="351">
        <f t="shared" si="20"/>
        <v>0</v>
      </c>
      <c r="AJ166" s="352">
        <f t="shared" si="21"/>
        <v>0</v>
      </c>
      <c r="AK166" s="4"/>
    </row>
    <row r="167" spans="2:37" x14ac:dyDescent="0.25">
      <c r="B167" s="4"/>
      <c r="C167" s="344" t="str">
        <f>IF('1. Staff Posts&amp;Salary (Listing)'!C166="","",'1. Staff Posts&amp;Salary (Listing)'!C166)</f>
        <v/>
      </c>
      <c r="D167" s="345" t="str">
        <f>IF('1. Staff Posts&amp;Salary (Listing)'!D166="","",'1. Staff Posts&amp;Salary (Listing)'!D166)</f>
        <v/>
      </c>
      <c r="E167" s="345" t="str">
        <f>IF('1. Staff Posts&amp;Salary (Listing)'!E166="","",'1. Staff Posts&amp;Salary (Listing)'!E166)</f>
        <v/>
      </c>
      <c r="F167" s="345" t="str">
        <f>VLOOKUP(D167,'START - AWARD DETAILS'!$F$20:$I$40,3,0)</f>
        <v>&lt;select&gt;</v>
      </c>
      <c r="G167" s="345" t="str">
        <f>IF('1. Staff Posts&amp;Salary (Listing)'!F166="","",'1. Staff Posts&amp;Salary (Listing)'!F166)</f>
        <v/>
      </c>
      <c r="H167" s="345" t="str">
        <f>IF('1. Staff Posts&amp;Salary (Listing)'!G166="","",'1. Staff Posts&amp;Salary (Listing)'!G166)</f>
        <v/>
      </c>
      <c r="I167" s="345" t="str">
        <f>IF('1. Staff Posts&amp;Salary (Listing)'!H166="","",'1. Staff Posts&amp;Salary (Listing)'!H166)</f>
        <v/>
      </c>
      <c r="J167" s="346" t="str">
        <f>IF('1. Staff Posts&amp;Salary (Listing)'!M166="","",'1. Staff Posts&amp;Salary (Listing)'!M166)</f>
        <v/>
      </c>
      <c r="K167" s="348"/>
      <c r="L167" s="348"/>
      <c r="M167" s="349">
        <f>IFERROR(#REF!*K167/12,0)</f>
        <v>0</v>
      </c>
      <c r="N167" s="350">
        <f>IFERROR('1. Staff Posts&amp;Salary (Listing)'!L166/12*'2. Staff Costs (Annual)'!#REF!*'2. Staff Costs (Annual)'!K167*J167,0)</f>
        <v>0</v>
      </c>
      <c r="O167" s="248"/>
      <c r="P167" s="347"/>
      <c r="Q167" s="348"/>
      <c r="R167" s="349">
        <f t="shared" si="16"/>
        <v>0</v>
      </c>
      <c r="S167" s="350">
        <f>IFERROR('1. Staff Posts&amp;Salary (Listing)'!L166*(1+SUM(O167))/12*'2. Staff Costs (Annual)'!P167*'2. Staff Costs (Annual)'!Q167*J167,0)</f>
        <v>0</v>
      </c>
      <c r="T167" s="248"/>
      <c r="U167" s="347"/>
      <c r="V167" s="348"/>
      <c r="W167" s="349">
        <f t="shared" si="17"/>
        <v>0</v>
      </c>
      <c r="X167" s="350">
        <f>IFERROR('1. Staff Posts&amp;Salary (Listing)'!L166*(1+SUM(O167))*(1+SUM(T167))/12*'2. Staff Costs (Annual)'!U167*'2. Staff Costs (Annual)'!V167*J167,0)</f>
        <v>0</v>
      </c>
      <c r="Y167" s="248"/>
      <c r="Z167" s="347"/>
      <c r="AA167" s="348"/>
      <c r="AB167" s="349">
        <f t="shared" si="18"/>
        <v>0</v>
      </c>
      <c r="AC167" s="350">
        <f>IFERROR('1. Staff Posts&amp;Salary (Listing)'!L166*(1+SUM(O167))*(1+SUM(T167))*(1+SUM(Y167))/12*'2. Staff Costs (Annual)'!Z167*'2. Staff Costs (Annual)'!AA167*J167,0)</f>
        <v>0</v>
      </c>
      <c r="AD167" s="248"/>
      <c r="AE167" s="347"/>
      <c r="AF167" s="348"/>
      <c r="AG167" s="349">
        <f t="shared" si="19"/>
        <v>0</v>
      </c>
      <c r="AH167" s="350">
        <f>IFERROR('1. Staff Posts&amp;Salary (Listing)'!L166*(1+SUM(O167))*(1+SUM(T167))*(1+SUM(Y167))*(1+SUM(AD167))/12*'2. Staff Costs (Annual)'!AE167*'2. Staff Costs (Annual)'!AF167*J167,0)</f>
        <v>0</v>
      </c>
      <c r="AI167" s="351">
        <f t="shared" si="20"/>
        <v>0</v>
      </c>
      <c r="AJ167" s="352">
        <f t="shared" si="21"/>
        <v>0</v>
      </c>
      <c r="AK167" s="4"/>
    </row>
    <row r="168" spans="2:37" x14ac:dyDescent="0.25">
      <c r="B168" s="4"/>
      <c r="C168" s="344" t="str">
        <f>IF('1. Staff Posts&amp;Salary (Listing)'!C167="","",'1. Staff Posts&amp;Salary (Listing)'!C167)</f>
        <v/>
      </c>
      <c r="D168" s="345" t="str">
        <f>IF('1. Staff Posts&amp;Salary (Listing)'!D167="","",'1. Staff Posts&amp;Salary (Listing)'!D167)</f>
        <v/>
      </c>
      <c r="E168" s="345" t="str">
        <f>IF('1. Staff Posts&amp;Salary (Listing)'!E167="","",'1. Staff Posts&amp;Salary (Listing)'!E167)</f>
        <v/>
      </c>
      <c r="F168" s="345" t="str">
        <f>VLOOKUP(D168,'START - AWARD DETAILS'!$F$20:$I$40,3,0)</f>
        <v>&lt;select&gt;</v>
      </c>
      <c r="G168" s="345" t="str">
        <f>IF('1. Staff Posts&amp;Salary (Listing)'!F167="","",'1. Staff Posts&amp;Salary (Listing)'!F167)</f>
        <v/>
      </c>
      <c r="H168" s="345" t="str">
        <f>IF('1. Staff Posts&amp;Salary (Listing)'!G167="","",'1. Staff Posts&amp;Salary (Listing)'!G167)</f>
        <v/>
      </c>
      <c r="I168" s="345" t="str">
        <f>IF('1. Staff Posts&amp;Salary (Listing)'!H167="","",'1. Staff Posts&amp;Salary (Listing)'!H167)</f>
        <v/>
      </c>
      <c r="J168" s="346" t="str">
        <f>IF('1. Staff Posts&amp;Salary (Listing)'!M167="","",'1. Staff Posts&amp;Salary (Listing)'!M167)</f>
        <v/>
      </c>
      <c r="K168" s="347"/>
      <c r="L168" s="348"/>
      <c r="M168" s="349">
        <f t="shared" si="15"/>
        <v>0</v>
      </c>
      <c r="N168" s="350">
        <f>IFERROR('1. Staff Posts&amp;Salary (Listing)'!L167/12*'2. Staff Costs (Annual)'!K168*'2. Staff Costs (Annual)'!L168*J168,0)</f>
        <v>0</v>
      </c>
      <c r="O168" s="248"/>
      <c r="P168" s="347"/>
      <c r="Q168" s="348"/>
      <c r="R168" s="349">
        <f t="shared" si="16"/>
        <v>0</v>
      </c>
      <c r="S168" s="350">
        <f>IFERROR('1. Staff Posts&amp;Salary (Listing)'!L167*(1+SUM(O168))/12*'2. Staff Costs (Annual)'!P168*'2. Staff Costs (Annual)'!Q168*J168,0)</f>
        <v>0</v>
      </c>
      <c r="T168" s="248"/>
      <c r="U168" s="347"/>
      <c r="V168" s="348"/>
      <c r="W168" s="349">
        <f t="shared" si="17"/>
        <v>0</v>
      </c>
      <c r="X168" s="350">
        <f>IFERROR('1. Staff Posts&amp;Salary (Listing)'!L167*(1+SUM(O168))*(1+SUM(T168))/12*'2. Staff Costs (Annual)'!U168*'2. Staff Costs (Annual)'!V168*J168,0)</f>
        <v>0</v>
      </c>
      <c r="Y168" s="248"/>
      <c r="Z168" s="347"/>
      <c r="AA168" s="348"/>
      <c r="AB168" s="349">
        <f t="shared" si="18"/>
        <v>0</v>
      </c>
      <c r="AC168" s="350">
        <f>IFERROR('1. Staff Posts&amp;Salary (Listing)'!L167*(1+SUM(O168))*(1+SUM(T168))*(1+SUM(Y168))/12*'2. Staff Costs (Annual)'!Z168*'2. Staff Costs (Annual)'!AA168*J168,0)</f>
        <v>0</v>
      </c>
      <c r="AD168" s="248"/>
      <c r="AE168" s="347"/>
      <c r="AF168" s="348"/>
      <c r="AG168" s="349">
        <f t="shared" si="19"/>
        <v>0</v>
      </c>
      <c r="AH168" s="350">
        <f>IFERROR('1. Staff Posts&amp;Salary (Listing)'!L167*(1+SUM(O168))*(1+SUM(T168))*(1+SUM(Y168))*(1+SUM(AD168))/12*'2. Staff Costs (Annual)'!AE168*'2. Staff Costs (Annual)'!AF168*J168,0)</f>
        <v>0</v>
      </c>
      <c r="AI168" s="351">
        <f t="shared" si="20"/>
        <v>0</v>
      </c>
      <c r="AJ168" s="352">
        <f t="shared" si="21"/>
        <v>0</v>
      </c>
      <c r="AK168" s="4"/>
    </row>
    <row r="169" spans="2:37" x14ac:dyDescent="0.25">
      <c r="B169" s="4"/>
      <c r="C169" s="344" t="str">
        <f>IF('1. Staff Posts&amp;Salary (Listing)'!C168="","",'1. Staff Posts&amp;Salary (Listing)'!C168)</f>
        <v/>
      </c>
      <c r="D169" s="345" t="str">
        <f>IF('1. Staff Posts&amp;Salary (Listing)'!D168="","",'1. Staff Posts&amp;Salary (Listing)'!D168)</f>
        <v/>
      </c>
      <c r="E169" s="345" t="str">
        <f>IF('1. Staff Posts&amp;Salary (Listing)'!E168="","",'1. Staff Posts&amp;Salary (Listing)'!E168)</f>
        <v/>
      </c>
      <c r="F169" s="345" t="str">
        <f>VLOOKUP(D169,'START - AWARD DETAILS'!$F$20:$I$40,3,0)</f>
        <v>&lt;select&gt;</v>
      </c>
      <c r="G169" s="345" t="str">
        <f>IF('1. Staff Posts&amp;Salary (Listing)'!F168="","",'1. Staff Posts&amp;Salary (Listing)'!F168)</f>
        <v/>
      </c>
      <c r="H169" s="345" t="str">
        <f>IF('1. Staff Posts&amp;Salary (Listing)'!G168="","",'1. Staff Posts&amp;Salary (Listing)'!G168)</f>
        <v/>
      </c>
      <c r="I169" s="345" t="str">
        <f>IF('1. Staff Posts&amp;Salary (Listing)'!H168="","",'1. Staff Posts&amp;Salary (Listing)'!H168)</f>
        <v/>
      </c>
      <c r="J169" s="346" t="str">
        <f>IF('1. Staff Posts&amp;Salary (Listing)'!M168="","",'1. Staff Posts&amp;Salary (Listing)'!M168)</f>
        <v/>
      </c>
      <c r="K169" s="347"/>
      <c r="L169" s="348"/>
      <c r="M169" s="349">
        <f t="shared" si="15"/>
        <v>0</v>
      </c>
      <c r="N169" s="350">
        <f>IFERROR('1. Staff Posts&amp;Salary (Listing)'!L168/12*'2. Staff Costs (Annual)'!K169*'2. Staff Costs (Annual)'!L169*J169,0)</f>
        <v>0</v>
      </c>
      <c r="O169" s="248"/>
      <c r="P169" s="347"/>
      <c r="Q169" s="348"/>
      <c r="R169" s="349">
        <f t="shared" si="16"/>
        <v>0</v>
      </c>
      <c r="S169" s="350">
        <f>IFERROR('1. Staff Posts&amp;Salary (Listing)'!L168*(1+SUM(O169))/12*'2. Staff Costs (Annual)'!P169*'2. Staff Costs (Annual)'!Q169*J169,0)</f>
        <v>0</v>
      </c>
      <c r="T169" s="248"/>
      <c r="U169" s="347"/>
      <c r="V169" s="348"/>
      <c r="W169" s="349">
        <f t="shared" si="17"/>
        <v>0</v>
      </c>
      <c r="X169" s="350">
        <f>IFERROR('1. Staff Posts&amp;Salary (Listing)'!L168*(1+SUM(O169))*(1+SUM(T169))/12*'2. Staff Costs (Annual)'!U169*'2. Staff Costs (Annual)'!V169*J169,0)</f>
        <v>0</v>
      </c>
      <c r="Y169" s="248"/>
      <c r="Z169" s="347"/>
      <c r="AA169" s="348"/>
      <c r="AB169" s="349">
        <f t="shared" si="18"/>
        <v>0</v>
      </c>
      <c r="AC169" s="350">
        <f>IFERROR('1. Staff Posts&amp;Salary (Listing)'!L168*(1+SUM(O169))*(1+SUM(T169))*(1+SUM(Y169))/12*'2. Staff Costs (Annual)'!Z169*'2. Staff Costs (Annual)'!AA169*J169,0)</f>
        <v>0</v>
      </c>
      <c r="AD169" s="248"/>
      <c r="AE169" s="347"/>
      <c r="AF169" s="348"/>
      <c r="AG169" s="349">
        <f t="shared" si="19"/>
        <v>0</v>
      </c>
      <c r="AH169" s="350">
        <f>IFERROR('1. Staff Posts&amp;Salary (Listing)'!L168*(1+SUM(O169))*(1+SUM(T169))*(1+SUM(Y169))*(1+SUM(AD169))/12*'2. Staff Costs (Annual)'!AE169*'2. Staff Costs (Annual)'!AF169*J169,0)</f>
        <v>0</v>
      </c>
      <c r="AI169" s="351">
        <f t="shared" si="20"/>
        <v>0</v>
      </c>
      <c r="AJ169" s="352">
        <f t="shared" si="21"/>
        <v>0</v>
      </c>
      <c r="AK169" s="4"/>
    </row>
    <row r="170" spans="2:37" x14ac:dyDescent="0.25">
      <c r="B170" s="4"/>
      <c r="C170" s="344" t="str">
        <f>IF('1. Staff Posts&amp;Salary (Listing)'!C169="","",'1. Staff Posts&amp;Salary (Listing)'!C169)</f>
        <v/>
      </c>
      <c r="D170" s="345" t="str">
        <f>IF('1. Staff Posts&amp;Salary (Listing)'!D169="","",'1. Staff Posts&amp;Salary (Listing)'!D169)</f>
        <v/>
      </c>
      <c r="E170" s="345" t="str">
        <f>IF('1. Staff Posts&amp;Salary (Listing)'!E169="","",'1. Staff Posts&amp;Salary (Listing)'!E169)</f>
        <v/>
      </c>
      <c r="F170" s="345" t="str">
        <f>VLOOKUP(D170,'START - AWARD DETAILS'!$F$20:$I$40,3,0)</f>
        <v>&lt;select&gt;</v>
      </c>
      <c r="G170" s="345" t="str">
        <f>IF('1. Staff Posts&amp;Salary (Listing)'!F169="","",'1. Staff Posts&amp;Salary (Listing)'!F169)</f>
        <v/>
      </c>
      <c r="H170" s="345" t="str">
        <f>IF('1. Staff Posts&amp;Salary (Listing)'!G169="","",'1. Staff Posts&amp;Salary (Listing)'!G169)</f>
        <v/>
      </c>
      <c r="I170" s="345" t="str">
        <f>IF('1. Staff Posts&amp;Salary (Listing)'!H169="","",'1. Staff Posts&amp;Salary (Listing)'!H169)</f>
        <v/>
      </c>
      <c r="J170" s="346" t="str">
        <f>IF('1. Staff Posts&amp;Salary (Listing)'!M169="","",'1. Staff Posts&amp;Salary (Listing)'!M169)</f>
        <v/>
      </c>
      <c r="K170" s="347"/>
      <c r="L170" s="348"/>
      <c r="M170" s="349">
        <f t="shared" si="15"/>
        <v>0</v>
      </c>
      <c r="N170" s="350">
        <f>IFERROR('1. Staff Posts&amp;Salary (Listing)'!L169/12*'2. Staff Costs (Annual)'!K170*'2. Staff Costs (Annual)'!L170*J170,0)</f>
        <v>0</v>
      </c>
      <c r="O170" s="248"/>
      <c r="P170" s="347"/>
      <c r="Q170" s="348"/>
      <c r="R170" s="349">
        <f t="shared" si="16"/>
        <v>0</v>
      </c>
      <c r="S170" s="350">
        <f>IFERROR('1. Staff Posts&amp;Salary (Listing)'!L169*(1+SUM(O170))/12*'2. Staff Costs (Annual)'!P170*'2. Staff Costs (Annual)'!Q170*J170,0)</f>
        <v>0</v>
      </c>
      <c r="T170" s="248"/>
      <c r="U170" s="347"/>
      <c r="V170" s="348"/>
      <c r="W170" s="349">
        <f t="shared" si="17"/>
        <v>0</v>
      </c>
      <c r="X170" s="350">
        <f>IFERROR('1. Staff Posts&amp;Salary (Listing)'!L169*(1+SUM(O170))*(1+SUM(T170))/12*'2. Staff Costs (Annual)'!U170*'2. Staff Costs (Annual)'!V170*J170,0)</f>
        <v>0</v>
      </c>
      <c r="Y170" s="248"/>
      <c r="Z170" s="347"/>
      <c r="AA170" s="348"/>
      <c r="AB170" s="349">
        <f t="shared" si="18"/>
        <v>0</v>
      </c>
      <c r="AC170" s="350">
        <f>IFERROR('1. Staff Posts&amp;Salary (Listing)'!L169*(1+SUM(O170))*(1+SUM(T170))*(1+SUM(Y170))/12*'2. Staff Costs (Annual)'!Z170*'2. Staff Costs (Annual)'!AA170*J170,0)</f>
        <v>0</v>
      </c>
      <c r="AD170" s="248"/>
      <c r="AE170" s="347"/>
      <c r="AF170" s="348"/>
      <c r="AG170" s="349">
        <f t="shared" si="19"/>
        <v>0</v>
      </c>
      <c r="AH170" s="350">
        <f>IFERROR('1. Staff Posts&amp;Salary (Listing)'!L169*(1+SUM(O170))*(1+SUM(T170))*(1+SUM(Y170))*(1+SUM(AD170))/12*'2. Staff Costs (Annual)'!AE170*'2. Staff Costs (Annual)'!AF170*J170,0)</f>
        <v>0</v>
      </c>
      <c r="AI170" s="351">
        <f t="shared" si="20"/>
        <v>0</v>
      </c>
      <c r="AJ170" s="352">
        <f t="shared" si="21"/>
        <v>0</v>
      </c>
      <c r="AK170" s="4"/>
    </row>
    <row r="171" spans="2:37" x14ac:dyDescent="0.25">
      <c r="B171" s="4"/>
      <c r="C171" s="344" t="str">
        <f>IF('1. Staff Posts&amp;Salary (Listing)'!C170="","",'1. Staff Posts&amp;Salary (Listing)'!C170)</f>
        <v/>
      </c>
      <c r="D171" s="345" t="str">
        <f>IF('1. Staff Posts&amp;Salary (Listing)'!D170="","",'1. Staff Posts&amp;Salary (Listing)'!D170)</f>
        <v/>
      </c>
      <c r="E171" s="345" t="str">
        <f>IF('1. Staff Posts&amp;Salary (Listing)'!E170="","",'1. Staff Posts&amp;Salary (Listing)'!E170)</f>
        <v/>
      </c>
      <c r="F171" s="345" t="str">
        <f>VLOOKUP(D171,'START - AWARD DETAILS'!$F$20:$I$40,3,0)</f>
        <v>&lt;select&gt;</v>
      </c>
      <c r="G171" s="345" t="str">
        <f>IF('1. Staff Posts&amp;Salary (Listing)'!F170="","",'1. Staff Posts&amp;Salary (Listing)'!F170)</f>
        <v/>
      </c>
      <c r="H171" s="345" t="str">
        <f>IF('1. Staff Posts&amp;Salary (Listing)'!G170="","",'1. Staff Posts&amp;Salary (Listing)'!G170)</f>
        <v/>
      </c>
      <c r="I171" s="345" t="str">
        <f>IF('1. Staff Posts&amp;Salary (Listing)'!H170="","",'1. Staff Posts&amp;Salary (Listing)'!H170)</f>
        <v/>
      </c>
      <c r="J171" s="346" t="str">
        <f>IF('1. Staff Posts&amp;Salary (Listing)'!M170="","",'1. Staff Posts&amp;Salary (Listing)'!M170)</f>
        <v/>
      </c>
      <c r="K171" s="348"/>
      <c r="L171" s="348"/>
      <c r="M171" s="349">
        <f t="shared" si="15"/>
        <v>0</v>
      </c>
      <c r="N171" s="350">
        <f>IFERROR('1. Staff Posts&amp;Salary (Listing)'!L170/12*'2. Staff Costs (Annual)'!K171*'2. Staff Costs (Annual)'!L171*J171,0)</f>
        <v>0</v>
      </c>
      <c r="O171" s="248"/>
      <c r="P171" s="347"/>
      <c r="Q171" s="348"/>
      <c r="R171" s="349">
        <f t="shared" si="16"/>
        <v>0</v>
      </c>
      <c r="S171" s="350">
        <f>IFERROR('1. Staff Posts&amp;Salary (Listing)'!L170*(1+SUM(O171))/12*'2. Staff Costs (Annual)'!P171*'2. Staff Costs (Annual)'!Q171*J171,0)</f>
        <v>0</v>
      </c>
      <c r="T171" s="248"/>
      <c r="U171" s="347"/>
      <c r="V171" s="348"/>
      <c r="W171" s="349">
        <f t="shared" si="17"/>
        <v>0</v>
      </c>
      <c r="X171" s="350">
        <f>IFERROR('1. Staff Posts&amp;Salary (Listing)'!L170*(1+SUM(O171))*(1+SUM(T171))/12*'2. Staff Costs (Annual)'!U171*'2. Staff Costs (Annual)'!V171*J171,0)</f>
        <v>0</v>
      </c>
      <c r="Y171" s="248"/>
      <c r="Z171" s="347"/>
      <c r="AA171" s="348"/>
      <c r="AB171" s="349">
        <f t="shared" si="18"/>
        <v>0</v>
      </c>
      <c r="AC171" s="350">
        <f>IFERROR('1. Staff Posts&amp;Salary (Listing)'!L170*(1+SUM(O171))*(1+SUM(T171))*(1+SUM(Y171))/12*'2. Staff Costs (Annual)'!Z171*'2. Staff Costs (Annual)'!AA171*J171,0)</f>
        <v>0</v>
      </c>
      <c r="AD171" s="248"/>
      <c r="AE171" s="347"/>
      <c r="AF171" s="348"/>
      <c r="AG171" s="349">
        <f t="shared" si="19"/>
        <v>0</v>
      </c>
      <c r="AH171" s="350">
        <f>IFERROR('1. Staff Posts&amp;Salary (Listing)'!L170*(1+SUM(O171))*(1+SUM(T171))*(1+SUM(Y171))*(1+SUM(AD171))/12*'2. Staff Costs (Annual)'!AE171*'2. Staff Costs (Annual)'!AF171*J171,0)</f>
        <v>0</v>
      </c>
      <c r="AI171" s="351">
        <f t="shared" si="20"/>
        <v>0</v>
      </c>
      <c r="AJ171" s="352">
        <f t="shared" si="21"/>
        <v>0</v>
      </c>
      <c r="AK171" s="4"/>
    </row>
    <row r="172" spans="2:37" x14ac:dyDescent="0.25">
      <c r="B172" s="4"/>
      <c r="C172" s="344" t="str">
        <f>IF('1. Staff Posts&amp;Salary (Listing)'!C171="","",'1. Staff Posts&amp;Salary (Listing)'!C171)</f>
        <v/>
      </c>
      <c r="D172" s="345" t="str">
        <f>IF('1. Staff Posts&amp;Salary (Listing)'!D171="","",'1. Staff Posts&amp;Salary (Listing)'!D171)</f>
        <v/>
      </c>
      <c r="E172" s="345" t="str">
        <f>IF('1. Staff Posts&amp;Salary (Listing)'!E171="","",'1. Staff Posts&amp;Salary (Listing)'!E171)</f>
        <v/>
      </c>
      <c r="F172" s="345" t="str">
        <f>VLOOKUP(D172,'START - AWARD DETAILS'!$F$20:$I$40,3,0)</f>
        <v>&lt;select&gt;</v>
      </c>
      <c r="G172" s="345" t="str">
        <f>IF('1. Staff Posts&amp;Salary (Listing)'!F171="","",'1. Staff Posts&amp;Salary (Listing)'!F171)</f>
        <v/>
      </c>
      <c r="H172" s="345" t="str">
        <f>IF('1. Staff Posts&amp;Salary (Listing)'!G171="","",'1. Staff Posts&amp;Salary (Listing)'!G171)</f>
        <v/>
      </c>
      <c r="I172" s="345" t="str">
        <f>IF('1. Staff Posts&amp;Salary (Listing)'!H171="","",'1. Staff Posts&amp;Salary (Listing)'!H171)</f>
        <v/>
      </c>
      <c r="J172" s="346" t="str">
        <f>IF('1. Staff Posts&amp;Salary (Listing)'!M171="","",'1. Staff Posts&amp;Salary (Listing)'!M171)</f>
        <v/>
      </c>
      <c r="K172" s="347"/>
      <c r="L172" s="348"/>
      <c r="M172" s="349">
        <f t="shared" si="15"/>
        <v>0</v>
      </c>
      <c r="N172" s="350">
        <f>IFERROR('1. Staff Posts&amp;Salary (Listing)'!L171/12*'2. Staff Costs (Annual)'!K172*'2. Staff Costs (Annual)'!L172*J172,0)</f>
        <v>0</v>
      </c>
      <c r="O172" s="248"/>
      <c r="P172" s="347"/>
      <c r="Q172" s="348"/>
      <c r="R172" s="349">
        <f t="shared" si="16"/>
        <v>0</v>
      </c>
      <c r="S172" s="350">
        <f>IFERROR('1. Staff Posts&amp;Salary (Listing)'!L171*(1+SUM(O172))/12*'2. Staff Costs (Annual)'!P172*'2. Staff Costs (Annual)'!Q172*J172,0)</f>
        <v>0</v>
      </c>
      <c r="T172" s="248"/>
      <c r="U172" s="347"/>
      <c r="V172" s="348"/>
      <c r="W172" s="349">
        <f t="shared" si="17"/>
        <v>0</v>
      </c>
      <c r="X172" s="350">
        <f>IFERROR('1. Staff Posts&amp;Salary (Listing)'!L171*(1+SUM(O172))*(1+SUM(T172))/12*'2. Staff Costs (Annual)'!U172*'2. Staff Costs (Annual)'!V172*J172,0)</f>
        <v>0</v>
      </c>
      <c r="Y172" s="248"/>
      <c r="Z172" s="347"/>
      <c r="AA172" s="348"/>
      <c r="AB172" s="349">
        <f t="shared" si="18"/>
        <v>0</v>
      </c>
      <c r="AC172" s="350">
        <f>IFERROR('1. Staff Posts&amp;Salary (Listing)'!L171*(1+SUM(O172))*(1+SUM(T172))*(1+SUM(Y172))/12*'2. Staff Costs (Annual)'!Z172*'2. Staff Costs (Annual)'!AA172*J172,0)</f>
        <v>0</v>
      </c>
      <c r="AD172" s="248"/>
      <c r="AE172" s="347"/>
      <c r="AF172" s="348"/>
      <c r="AG172" s="349">
        <f t="shared" si="19"/>
        <v>0</v>
      </c>
      <c r="AH172" s="350">
        <f>IFERROR('1. Staff Posts&amp;Salary (Listing)'!L171*(1+SUM(O172))*(1+SUM(T172))*(1+SUM(Y172))*(1+SUM(AD172))/12*'2. Staff Costs (Annual)'!AE172*'2. Staff Costs (Annual)'!AF172*J172,0)</f>
        <v>0</v>
      </c>
      <c r="AI172" s="351">
        <f t="shared" si="20"/>
        <v>0</v>
      </c>
      <c r="AJ172" s="352">
        <f t="shared" si="21"/>
        <v>0</v>
      </c>
      <c r="AK172" s="4"/>
    </row>
    <row r="173" spans="2:37" x14ac:dyDescent="0.25">
      <c r="B173" s="4"/>
      <c r="C173" s="344" t="str">
        <f>IF('1. Staff Posts&amp;Salary (Listing)'!C172="","",'1. Staff Posts&amp;Salary (Listing)'!C172)</f>
        <v/>
      </c>
      <c r="D173" s="345" t="str">
        <f>IF('1. Staff Posts&amp;Salary (Listing)'!D172="","",'1. Staff Posts&amp;Salary (Listing)'!D172)</f>
        <v/>
      </c>
      <c r="E173" s="345" t="str">
        <f>IF('1. Staff Posts&amp;Salary (Listing)'!E172="","",'1. Staff Posts&amp;Salary (Listing)'!E172)</f>
        <v/>
      </c>
      <c r="F173" s="345" t="str">
        <f>VLOOKUP(D173,'START - AWARD DETAILS'!$F$20:$I$40,3,0)</f>
        <v>&lt;select&gt;</v>
      </c>
      <c r="G173" s="345" t="str">
        <f>IF('1. Staff Posts&amp;Salary (Listing)'!F172="","",'1. Staff Posts&amp;Salary (Listing)'!F172)</f>
        <v/>
      </c>
      <c r="H173" s="345" t="str">
        <f>IF('1. Staff Posts&amp;Salary (Listing)'!G172="","",'1. Staff Posts&amp;Salary (Listing)'!G172)</f>
        <v/>
      </c>
      <c r="I173" s="345" t="str">
        <f>IF('1. Staff Posts&amp;Salary (Listing)'!H172="","",'1. Staff Posts&amp;Salary (Listing)'!H172)</f>
        <v/>
      </c>
      <c r="J173" s="346" t="str">
        <f>IF('1. Staff Posts&amp;Salary (Listing)'!M172="","",'1. Staff Posts&amp;Salary (Listing)'!M172)</f>
        <v/>
      </c>
      <c r="K173" s="347"/>
      <c r="L173" s="348"/>
      <c r="M173" s="349">
        <f t="shared" si="15"/>
        <v>0</v>
      </c>
      <c r="N173" s="350">
        <f>IFERROR('1. Staff Posts&amp;Salary (Listing)'!L172/12*'2. Staff Costs (Annual)'!K173*'2. Staff Costs (Annual)'!L173*J173,0)</f>
        <v>0</v>
      </c>
      <c r="O173" s="248"/>
      <c r="P173" s="347"/>
      <c r="Q173" s="348"/>
      <c r="R173" s="349">
        <f t="shared" si="16"/>
        <v>0</v>
      </c>
      <c r="S173" s="350">
        <f>IFERROR('1. Staff Posts&amp;Salary (Listing)'!L172*(1+SUM(O173))/12*'2. Staff Costs (Annual)'!P173*'2. Staff Costs (Annual)'!Q173*J173,0)</f>
        <v>0</v>
      </c>
      <c r="T173" s="248"/>
      <c r="U173" s="347"/>
      <c r="V173" s="348"/>
      <c r="W173" s="349">
        <f t="shared" si="17"/>
        <v>0</v>
      </c>
      <c r="X173" s="350">
        <f>IFERROR('1. Staff Posts&amp;Salary (Listing)'!L172*(1+SUM(O173))*(1+SUM(T173))/12*'2. Staff Costs (Annual)'!U173*'2. Staff Costs (Annual)'!V173*J173,0)</f>
        <v>0</v>
      </c>
      <c r="Y173" s="248"/>
      <c r="Z173" s="347"/>
      <c r="AA173" s="348"/>
      <c r="AB173" s="349">
        <f t="shared" si="18"/>
        <v>0</v>
      </c>
      <c r="AC173" s="350">
        <f>IFERROR('1. Staff Posts&amp;Salary (Listing)'!L172*(1+SUM(O173))*(1+SUM(T173))*(1+SUM(Y173))/12*'2. Staff Costs (Annual)'!Z173*'2. Staff Costs (Annual)'!AA173*J173,0)</f>
        <v>0</v>
      </c>
      <c r="AD173" s="248"/>
      <c r="AE173" s="347"/>
      <c r="AF173" s="348"/>
      <c r="AG173" s="349">
        <f t="shared" si="19"/>
        <v>0</v>
      </c>
      <c r="AH173" s="350">
        <f>IFERROR('1. Staff Posts&amp;Salary (Listing)'!L172*(1+SUM(O173))*(1+SUM(T173))*(1+SUM(Y173))*(1+SUM(AD173))/12*'2. Staff Costs (Annual)'!AE173*'2. Staff Costs (Annual)'!AF173*J173,0)</f>
        <v>0</v>
      </c>
      <c r="AI173" s="351">
        <f t="shared" si="20"/>
        <v>0</v>
      </c>
      <c r="AJ173" s="352">
        <f t="shared" si="21"/>
        <v>0</v>
      </c>
      <c r="AK173" s="4"/>
    </row>
    <row r="174" spans="2:37" x14ac:dyDescent="0.25">
      <c r="B174" s="4"/>
      <c r="C174" s="344" t="str">
        <f>IF('1. Staff Posts&amp;Salary (Listing)'!C173="","",'1. Staff Posts&amp;Salary (Listing)'!C173)</f>
        <v/>
      </c>
      <c r="D174" s="345" t="str">
        <f>IF('1. Staff Posts&amp;Salary (Listing)'!D173="","",'1. Staff Posts&amp;Salary (Listing)'!D173)</f>
        <v/>
      </c>
      <c r="E174" s="345" t="str">
        <f>IF('1. Staff Posts&amp;Salary (Listing)'!E173="","",'1. Staff Posts&amp;Salary (Listing)'!E173)</f>
        <v/>
      </c>
      <c r="F174" s="345" t="str">
        <f>VLOOKUP(D174,'START - AWARD DETAILS'!$F$20:$I$40,3,0)</f>
        <v>&lt;select&gt;</v>
      </c>
      <c r="G174" s="345" t="str">
        <f>IF('1. Staff Posts&amp;Salary (Listing)'!F173="","",'1. Staff Posts&amp;Salary (Listing)'!F173)</f>
        <v/>
      </c>
      <c r="H174" s="345" t="str">
        <f>IF('1. Staff Posts&amp;Salary (Listing)'!G173="","",'1. Staff Posts&amp;Salary (Listing)'!G173)</f>
        <v/>
      </c>
      <c r="I174" s="345" t="str">
        <f>IF('1. Staff Posts&amp;Salary (Listing)'!H173="","",'1. Staff Posts&amp;Salary (Listing)'!H173)</f>
        <v/>
      </c>
      <c r="J174" s="346" t="str">
        <f>IF('1. Staff Posts&amp;Salary (Listing)'!M173="","",'1. Staff Posts&amp;Salary (Listing)'!M173)</f>
        <v/>
      </c>
      <c r="K174" s="347"/>
      <c r="L174" s="348"/>
      <c r="M174" s="349">
        <f t="shared" si="15"/>
        <v>0</v>
      </c>
      <c r="N174" s="350">
        <f>IFERROR('1. Staff Posts&amp;Salary (Listing)'!L173/12*'2. Staff Costs (Annual)'!K174*'2. Staff Costs (Annual)'!L174*J174,0)</f>
        <v>0</v>
      </c>
      <c r="O174" s="248"/>
      <c r="P174" s="347"/>
      <c r="Q174" s="348"/>
      <c r="R174" s="349">
        <f t="shared" si="16"/>
        <v>0</v>
      </c>
      <c r="S174" s="350">
        <f>IFERROR('1. Staff Posts&amp;Salary (Listing)'!L173*(1+SUM(O174))/12*'2. Staff Costs (Annual)'!P174*'2. Staff Costs (Annual)'!Q174*J174,0)</f>
        <v>0</v>
      </c>
      <c r="T174" s="248"/>
      <c r="U174" s="347"/>
      <c r="V174" s="348"/>
      <c r="W174" s="349">
        <f t="shared" si="17"/>
        <v>0</v>
      </c>
      <c r="X174" s="350">
        <f>IFERROR('1. Staff Posts&amp;Salary (Listing)'!L173*(1+SUM(O174))*(1+SUM(T174))/12*'2. Staff Costs (Annual)'!U174*'2. Staff Costs (Annual)'!V174*J174,0)</f>
        <v>0</v>
      </c>
      <c r="Y174" s="248"/>
      <c r="Z174" s="347"/>
      <c r="AA174" s="348"/>
      <c r="AB174" s="349">
        <f t="shared" si="18"/>
        <v>0</v>
      </c>
      <c r="AC174" s="350">
        <f>IFERROR('1. Staff Posts&amp;Salary (Listing)'!L173*(1+SUM(O174))*(1+SUM(T174))*(1+SUM(Y174))/12*'2. Staff Costs (Annual)'!Z174*'2. Staff Costs (Annual)'!AA174*J174,0)</f>
        <v>0</v>
      </c>
      <c r="AD174" s="248"/>
      <c r="AE174" s="347"/>
      <c r="AF174" s="348"/>
      <c r="AG174" s="349">
        <f t="shared" si="19"/>
        <v>0</v>
      </c>
      <c r="AH174" s="350">
        <f>IFERROR('1. Staff Posts&amp;Salary (Listing)'!L173*(1+SUM(O174))*(1+SUM(T174))*(1+SUM(Y174))*(1+SUM(AD174))/12*'2. Staff Costs (Annual)'!AE174*'2. Staff Costs (Annual)'!AF174*J174,0)</f>
        <v>0</v>
      </c>
      <c r="AI174" s="351">
        <f t="shared" si="20"/>
        <v>0</v>
      </c>
      <c r="AJ174" s="352">
        <f t="shared" si="21"/>
        <v>0</v>
      </c>
      <c r="AK174" s="4"/>
    </row>
    <row r="175" spans="2:37" x14ac:dyDescent="0.25">
      <c r="B175" s="4"/>
      <c r="C175" s="344" t="str">
        <f>IF('1. Staff Posts&amp;Salary (Listing)'!C174="","",'1. Staff Posts&amp;Salary (Listing)'!C174)</f>
        <v/>
      </c>
      <c r="D175" s="345" t="str">
        <f>IF('1. Staff Posts&amp;Salary (Listing)'!D174="","",'1. Staff Posts&amp;Salary (Listing)'!D174)</f>
        <v/>
      </c>
      <c r="E175" s="345" t="str">
        <f>IF('1. Staff Posts&amp;Salary (Listing)'!E174="","",'1. Staff Posts&amp;Salary (Listing)'!E174)</f>
        <v/>
      </c>
      <c r="F175" s="345" t="str">
        <f>VLOOKUP(D175,'START - AWARD DETAILS'!$F$20:$I$40,3,0)</f>
        <v>&lt;select&gt;</v>
      </c>
      <c r="G175" s="345" t="str">
        <f>IF('1. Staff Posts&amp;Salary (Listing)'!F174="","",'1. Staff Posts&amp;Salary (Listing)'!F174)</f>
        <v/>
      </c>
      <c r="H175" s="345" t="str">
        <f>IF('1. Staff Posts&amp;Salary (Listing)'!G174="","",'1. Staff Posts&amp;Salary (Listing)'!G174)</f>
        <v/>
      </c>
      <c r="I175" s="345" t="str">
        <f>IF('1. Staff Posts&amp;Salary (Listing)'!H174="","",'1. Staff Posts&amp;Salary (Listing)'!H174)</f>
        <v/>
      </c>
      <c r="J175" s="346" t="str">
        <f>IF('1. Staff Posts&amp;Salary (Listing)'!M174="","",'1. Staff Posts&amp;Salary (Listing)'!M174)</f>
        <v/>
      </c>
      <c r="K175" s="347"/>
      <c r="L175" s="348"/>
      <c r="M175" s="349">
        <f t="shared" si="15"/>
        <v>0</v>
      </c>
      <c r="N175" s="350">
        <f>IFERROR('1. Staff Posts&amp;Salary (Listing)'!L174/12*'2. Staff Costs (Annual)'!K175*'2. Staff Costs (Annual)'!L175*J175,0)</f>
        <v>0</v>
      </c>
      <c r="O175" s="248"/>
      <c r="P175" s="347"/>
      <c r="Q175" s="348"/>
      <c r="R175" s="349">
        <f t="shared" si="16"/>
        <v>0</v>
      </c>
      <c r="S175" s="350">
        <f>IFERROR('1. Staff Posts&amp;Salary (Listing)'!L174*(1+SUM(O175))/12*'2. Staff Costs (Annual)'!P175*'2. Staff Costs (Annual)'!Q175*J175,0)</f>
        <v>0</v>
      </c>
      <c r="T175" s="248"/>
      <c r="U175" s="347"/>
      <c r="V175" s="348"/>
      <c r="W175" s="349">
        <f t="shared" si="17"/>
        <v>0</v>
      </c>
      <c r="X175" s="350">
        <f>IFERROR('1. Staff Posts&amp;Salary (Listing)'!L174*(1+SUM(O175))*(1+SUM(T175))/12*'2. Staff Costs (Annual)'!U175*'2. Staff Costs (Annual)'!V175*J175,0)</f>
        <v>0</v>
      </c>
      <c r="Y175" s="248"/>
      <c r="Z175" s="347"/>
      <c r="AA175" s="348"/>
      <c r="AB175" s="349">
        <f t="shared" si="18"/>
        <v>0</v>
      </c>
      <c r="AC175" s="350">
        <f>IFERROR('1. Staff Posts&amp;Salary (Listing)'!L174*(1+SUM(O175))*(1+SUM(T175))*(1+SUM(Y175))/12*'2. Staff Costs (Annual)'!Z175*'2. Staff Costs (Annual)'!AA175*J175,0)</f>
        <v>0</v>
      </c>
      <c r="AD175" s="248"/>
      <c r="AE175" s="347"/>
      <c r="AF175" s="348"/>
      <c r="AG175" s="349">
        <f t="shared" si="19"/>
        <v>0</v>
      </c>
      <c r="AH175" s="350">
        <f>IFERROR('1. Staff Posts&amp;Salary (Listing)'!L174*(1+SUM(O175))*(1+SUM(T175))*(1+SUM(Y175))*(1+SUM(AD175))/12*'2. Staff Costs (Annual)'!AE175*'2. Staff Costs (Annual)'!AF175*J175,0)</f>
        <v>0</v>
      </c>
      <c r="AI175" s="351">
        <f t="shared" si="20"/>
        <v>0</v>
      </c>
      <c r="AJ175" s="352">
        <f t="shared" si="21"/>
        <v>0</v>
      </c>
      <c r="AK175" s="4"/>
    </row>
    <row r="176" spans="2:37" x14ac:dyDescent="0.25">
      <c r="B176" s="4"/>
      <c r="C176" s="344" t="str">
        <f>IF('1. Staff Posts&amp;Salary (Listing)'!C175="","",'1. Staff Posts&amp;Salary (Listing)'!C175)</f>
        <v/>
      </c>
      <c r="D176" s="345" t="str">
        <f>IF('1. Staff Posts&amp;Salary (Listing)'!D175="","",'1. Staff Posts&amp;Salary (Listing)'!D175)</f>
        <v/>
      </c>
      <c r="E176" s="345" t="str">
        <f>IF('1. Staff Posts&amp;Salary (Listing)'!E175="","",'1. Staff Posts&amp;Salary (Listing)'!E175)</f>
        <v/>
      </c>
      <c r="F176" s="345" t="str">
        <f>VLOOKUP(D176,'START - AWARD DETAILS'!$F$20:$I$40,3,0)</f>
        <v>&lt;select&gt;</v>
      </c>
      <c r="G176" s="345" t="str">
        <f>IF('1. Staff Posts&amp;Salary (Listing)'!F175="","",'1. Staff Posts&amp;Salary (Listing)'!F175)</f>
        <v/>
      </c>
      <c r="H176" s="345" t="str">
        <f>IF('1. Staff Posts&amp;Salary (Listing)'!G175="","",'1. Staff Posts&amp;Salary (Listing)'!G175)</f>
        <v/>
      </c>
      <c r="I176" s="345" t="str">
        <f>IF('1. Staff Posts&amp;Salary (Listing)'!H175="","",'1. Staff Posts&amp;Salary (Listing)'!H175)</f>
        <v/>
      </c>
      <c r="J176" s="346" t="str">
        <f>IF('1. Staff Posts&amp;Salary (Listing)'!M175="","",'1. Staff Posts&amp;Salary (Listing)'!M175)</f>
        <v/>
      </c>
      <c r="K176" s="347"/>
      <c r="L176" s="348"/>
      <c r="M176" s="349">
        <f t="shared" si="15"/>
        <v>0</v>
      </c>
      <c r="N176" s="350">
        <f>IFERROR('1. Staff Posts&amp;Salary (Listing)'!L175/12*'2. Staff Costs (Annual)'!K176*'2. Staff Costs (Annual)'!L176*J176,0)</f>
        <v>0</v>
      </c>
      <c r="O176" s="248"/>
      <c r="P176" s="347"/>
      <c r="Q176" s="348"/>
      <c r="R176" s="349">
        <f t="shared" si="16"/>
        <v>0</v>
      </c>
      <c r="S176" s="350">
        <f>IFERROR('1. Staff Posts&amp;Salary (Listing)'!L175*(1+SUM(O176))/12*'2. Staff Costs (Annual)'!P176*'2. Staff Costs (Annual)'!Q176*J176,0)</f>
        <v>0</v>
      </c>
      <c r="T176" s="248"/>
      <c r="U176" s="347"/>
      <c r="V176" s="348"/>
      <c r="W176" s="349">
        <f t="shared" si="17"/>
        <v>0</v>
      </c>
      <c r="X176" s="350">
        <f>IFERROR('1. Staff Posts&amp;Salary (Listing)'!L175*(1+SUM(O176))*(1+SUM(T176))/12*'2. Staff Costs (Annual)'!U176*'2. Staff Costs (Annual)'!V176*J176,0)</f>
        <v>0</v>
      </c>
      <c r="Y176" s="248"/>
      <c r="Z176" s="347"/>
      <c r="AA176" s="348"/>
      <c r="AB176" s="349">
        <f t="shared" si="18"/>
        <v>0</v>
      </c>
      <c r="AC176" s="350">
        <f>IFERROR('1. Staff Posts&amp;Salary (Listing)'!L175*(1+SUM(O176))*(1+SUM(T176))*(1+SUM(Y176))/12*'2. Staff Costs (Annual)'!Z176*'2. Staff Costs (Annual)'!AA176*J176,0)</f>
        <v>0</v>
      </c>
      <c r="AD176" s="248"/>
      <c r="AE176" s="347"/>
      <c r="AF176" s="348"/>
      <c r="AG176" s="349">
        <f t="shared" si="19"/>
        <v>0</v>
      </c>
      <c r="AH176" s="350">
        <f>IFERROR('1. Staff Posts&amp;Salary (Listing)'!L175*(1+SUM(O176))*(1+SUM(T176))*(1+SUM(Y176))*(1+SUM(AD176))/12*'2. Staff Costs (Annual)'!AE176*'2. Staff Costs (Annual)'!AF176*J176,0)</f>
        <v>0</v>
      </c>
      <c r="AI176" s="351">
        <f t="shared" si="20"/>
        <v>0</v>
      </c>
      <c r="AJ176" s="352">
        <f t="shared" si="21"/>
        <v>0</v>
      </c>
      <c r="AK176" s="4"/>
    </row>
    <row r="177" spans="2:37" x14ac:dyDescent="0.25">
      <c r="B177" s="4"/>
      <c r="C177" s="344" t="str">
        <f>IF('1. Staff Posts&amp;Salary (Listing)'!C176="","",'1. Staff Posts&amp;Salary (Listing)'!C176)</f>
        <v/>
      </c>
      <c r="D177" s="345" t="str">
        <f>IF('1. Staff Posts&amp;Salary (Listing)'!D176="","",'1. Staff Posts&amp;Salary (Listing)'!D176)</f>
        <v/>
      </c>
      <c r="E177" s="345" t="str">
        <f>IF('1. Staff Posts&amp;Salary (Listing)'!E176="","",'1. Staff Posts&amp;Salary (Listing)'!E176)</f>
        <v/>
      </c>
      <c r="F177" s="345" t="str">
        <f>VLOOKUP(D177,'START - AWARD DETAILS'!$F$20:$I$40,3,0)</f>
        <v>&lt;select&gt;</v>
      </c>
      <c r="G177" s="345" t="str">
        <f>IF('1. Staff Posts&amp;Salary (Listing)'!F176="","",'1. Staff Posts&amp;Salary (Listing)'!F176)</f>
        <v/>
      </c>
      <c r="H177" s="345" t="str">
        <f>IF('1. Staff Posts&amp;Salary (Listing)'!G176="","",'1. Staff Posts&amp;Salary (Listing)'!G176)</f>
        <v/>
      </c>
      <c r="I177" s="345" t="str">
        <f>IF('1. Staff Posts&amp;Salary (Listing)'!H176="","",'1. Staff Posts&amp;Salary (Listing)'!H176)</f>
        <v/>
      </c>
      <c r="J177" s="346" t="str">
        <f>IF('1. Staff Posts&amp;Salary (Listing)'!M176="","",'1. Staff Posts&amp;Salary (Listing)'!M176)</f>
        <v/>
      </c>
      <c r="K177" s="347"/>
      <c r="L177" s="348"/>
      <c r="M177" s="349">
        <f t="shared" si="15"/>
        <v>0</v>
      </c>
      <c r="N177" s="350">
        <f>IFERROR('1. Staff Posts&amp;Salary (Listing)'!L176/12*'2. Staff Costs (Annual)'!K177*'2. Staff Costs (Annual)'!L177*J177,0)</f>
        <v>0</v>
      </c>
      <c r="O177" s="248"/>
      <c r="P177" s="347"/>
      <c r="Q177" s="348"/>
      <c r="R177" s="349">
        <f t="shared" si="16"/>
        <v>0</v>
      </c>
      <c r="S177" s="350">
        <f>IFERROR('1. Staff Posts&amp;Salary (Listing)'!L176*(1+SUM(O177))/12*'2. Staff Costs (Annual)'!P177*'2. Staff Costs (Annual)'!Q177*J177,0)</f>
        <v>0</v>
      </c>
      <c r="T177" s="248"/>
      <c r="U177" s="347"/>
      <c r="V177" s="348"/>
      <c r="W177" s="349">
        <f t="shared" si="17"/>
        <v>0</v>
      </c>
      <c r="X177" s="350">
        <f>IFERROR('1. Staff Posts&amp;Salary (Listing)'!L176*(1+SUM(O177))*(1+SUM(T177))/12*'2. Staff Costs (Annual)'!U177*'2. Staff Costs (Annual)'!V177*J177,0)</f>
        <v>0</v>
      </c>
      <c r="Y177" s="248"/>
      <c r="Z177" s="347"/>
      <c r="AA177" s="348"/>
      <c r="AB177" s="349">
        <f t="shared" si="18"/>
        <v>0</v>
      </c>
      <c r="AC177" s="350">
        <f>IFERROR('1. Staff Posts&amp;Salary (Listing)'!L176*(1+SUM(O177))*(1+SUM(T177))*(1+SUM(Y177))/12*'2. Staff Costs (Annual)'!Z177*'2. Staff Costs (Annual)'!AA177*J177,0)</f>
        <v>0</v>
      </c>
      <c r="AD177" s="248"/>
      <c r="AE177" s="347"/>
      <c r="AF177" s="348"/>
      <c r="AG177" s="349">
        <f t="shared" si="19"/>
        <v>0</v>
      </c>
      <c r="AH177" s="350">
        <f>IFERROR('1. Staff Posts&amp;Salary (Listing)'!L176*(1+SUM(O177))*(1+SUM(T177))*(1+SUM(Y177))*(1+SUM(AD177))/12*'2. Staff Costs (Annual)'!AE177*'2. Staff Costs (Annual)'!AF177*J177,0)</f>
        <v>0</v>
      </c>
      <c r="AI177" s="351">
        <f t="shared" si="20"/>
        <v>0</v>
      </c>
      <c r="AJ177" s="352">
        <f t="shared" si="21"/>
        <v>0</v>
      </c>
      <c r="AK177" s="4"/>
    </row>
    <row r="178" spans="2:37" x14ac:dyDescent="0.25">
      <c r="B178" s="4"/>
      <c r="C178" s="344" t="str">
        <f>IF('1. Staff Posts&amp;Salary (Listing)'!C177="","",'1. Staff Posts&amp;Salary (Listing)'!C177)</f>
        <v/>
      </c>
      <c r="D178" s="345" t="str">
        <f>IF('1. Staff Posts&amp;Salary (Listing)'!D177="","",'1. Staff Posts&amp;Salary (Listing)'!D177)</f>
        <v/>
      </c>
      <c r="E178" s="345" t="str">
        <f>IF('1. Staff Posts&amp;Salary (Listing)'!E177="","",'1. Staff Posts&amp;Salary (Listing)'!E177)</f>
        <v/>
      </c>
      <c r="F178" s="345" t="str">
        <f>VLOOKUP(D178,'START - AWARD DETAILS'!$F$20:$I$40,3,0)</f>
        <v>&lt;select&gt;</v>
      </c>
      <c r="G178" s="345" t="str">
        <f>IF('1. Staff Posts&amp;Salary (Listing)'!F177="","",'1. Staff Posts&amp;Salary (Listing)'!F177)</f>
        <v/>
      </c>
      <c r="H178" s="345" t="str">
        <f>IF('1. Staff Posts&amp;Salary (Listing)'!G177="","",'1. Staff Posts&amp;Salary (Listing)'!G177)</f>
        <v/>
      </c>
      <c r="I178" s="345" t="str">
        <f>IF('1. Staff Posts&amp;Salary (Listing)'!H177="","",'1. Staff Posts&amp;Salary (Listing)'!H177)</f>
        <v/>
      </c>
      <c r="J178" s="346" t="str">
        <f>IF('1. Staff Posts&amp;Salary (Listing)'!M177="","",'1. Staff Posts&amp;Salary (Listing)'!M177)</f>
        <v/>
      </c>
      <c r="K178" s="347"/>
      <c r="L178" s="348"/>
      <c r="M178" s="349">
        <f t="shared" si="15"/>
        <v>0</v>
      </c>
      <c r="N178" s="350">
        <f>IFERROR('1. Staff Posts&amp;Salary (Listing)'!L177/12*'2. Staff Costs (Annual)'!K178*'2. Staff Costs (Annual)'!L178*J178,0)</f>
        <v>0</v>
      </c>
      <c r="O178" s="248"/>
      <c r="P178" s="347"/>
      <c r="Q178" s="348"/>
      <c r="R178" s="349">
        <f t="shared" si="16"/>
        <v>0</v>
      </c>
      <c r="S178" s="350">
        <f>IFERROR('1. Staff Posts&amp;Salary (Listing)'!L177*(1+SUM(O178))/12*'2. Staff Costs (Annual)'!P178*'2. Staff Costs (Annual)'!Q178*J178,0)</f>
        <v>0</v>
      </c>
      <c r="T178" s="248"/>
      <c r="U178" s="347"/>
      <c r="V178" s="348"/>
      <c r="W178" s="349">
        <f t="shared" si="17"/>
        <v>0</v>
      </c>
      <c r="X178" s="350">
        <f>IFERROR('1. Staff Posts&amp;Salary (Listing)'!L177*(1+SUM(O178))*(1+SUM(T178))/12*'2. Staff Costs (Annual)'!U178*'2. Staff Costs (Annual)'!V178*J178,0)</f>
        <v>0</v>
      </c>
      <c r="Y178" s="248"/>
      <c r="Z178" s="347"/>
      <c r="AA178" s="348"/>
      <c r="AB178" s="349">
        <f t="shared" si="18"/>
        <v>0</v>
      </c>
      <c r="AC178" s="350">
        <f>IFERROR('1. Staff Posts&amp;Salary (Listing)'!L177*(1+SUM(O178))*(1+SUM(T178))*(1+SUM(Y178))/12*'2. Staff Costs (Annual)'!Z178*'2. Staff Costs (Annual)'!AA178*J178,0)</f>
        <v>0</v>
      </c>
      <c r="AD178" s="248"/>
      <c r="AE178" s="347"/>
      <c r="AF178" s="348"/>
      <c r="AG178" s="349">
        <f t="shared" si="19"/>
        <v>0</v>
      </c>
      <c r="AH178" s="350">
        <f>IFERROR('1. Staff Posts&amp;Salary (Listing)'!L177*(1+SUM(O178))*(1+SUM(T178))*(1+SUM(Y178))*(1+SUM(AD178))/12*'2. Staff Costs (Annual)'!AE178*'2. Staff Costs (Annual)'!AF178*J178,0)</f>
        <v>0</v>
      </c>
      <c r="AI178" s="351">
        <f t="shared" si="20"/>
        <v>0</v>
      </c>
      <c r="AJ178" s="352">
        <f t="shared" si="21"/>
        <v>0</v>
      </c>
      <c r="AK178" s="4"/>
    </row>
    <row r="179" spans="2:37" x14ac:dyDescent="0.25">
      <c r="B179" s="4"/>
      <c r="C179" s="344" t="str">
        <f>IF('1. Staff Posts&amp;Salary (Listing)'!C178="","",'1. Staff Posts&amp;Salary (Listing)'!C178)</f>
        <v/>
      </c>
      <c r="D179" s="345" t="str">
        <f>IF('1. Staff Posts&amp;Salary (Listing)'!D178="","",'1. Staff Posts&amp;Salary (Listing)'!D178)</f>
        <v/>
      </c>
      <c r="E179" s="345" t="str">
        <f>IF('1. Staff Posts&amp;Salary (Listing)'!E178="","",'1. Staff Posts&amp;Salary (Listing)'!E178)</f>
        <v/>
      </c>
      <c r="F179" s="345" t="str">
        <f>VLOOKUP(D179,'START - AWARD DETAILS'!$F$20:$I$40,3,0)</f>
        <v>&lt;select&gt;</v>
      </c>
      <c r="G179" s="345" t="str">
        <f>IF('1. Staff Posts&amp;Salary (Listing)'!F178="","",'1. Staff Posts&amp;Salary (Listing)'!F178)</f>
        <v/>
      </c>
      <c r="H179" s="345" t="str">
        <f>IF('1. Staff Posts&amp;Salary (Listing)'!G178="","",'1. Staff Posts&amp;Salary (Listing)'!G178)</f>
        <v/>
      </c>
      <c r="I179" s="345" t="str">
        <f>IF('1. Staff Posts&amp;Salary (Listing)'!H178="","",'1. Staff Posts&amp;Salary (Listing)'!H178)</f>
        <v/>
      </c>
      <c r="J179" s="346" t="str">
        <f>IF('1. Staff Posts&amp;Salary (Listing)'!M178="","",'1. Staff Posts&amp;Salary (Listing)'!M178)</f>
        <v/>
      </c>
      <c r="K179" s="347"/>
      <c r="L179" s="348"/>
      <c r="M179" s="349">
        <f t="shared" ref="M179:M242" si="22">IFERROR(K179*L179/12,0)</f>
        <v>0</v>
      </c>
      <c r="N179" s="350">
        <f>IFERROR('1. Staff Posts&amp;Salary (Listing)'!L178/12*'2. Staff Costs (Annual)'!K179*'2. Staff Costs (Annual)'!L179*J179,0)</f>
        <v>0</v>
      </c>
      <c r="O179" s="248"/>
      <c r="P179" s="347"/>
      <c r="Q179" s="348"/>
      <c r="R179" s="349">
        <f t="shared" ref="R179:R242" si="23">IFERROR(P179*Q179/12,0)</f>
        <v>0</v>
      </c>
      <c r="S179" s="350">
        <f>IFERROR('1. Staff Posts&amp;Salary (Listing)'!L178*(1+SUM(O179))/12*'2. Staff Costs (Annual)'!P179*'2. Staff Costs (Annual)'!Q179*J179,0)</f>
        <v>0</v>
      </c>
      <c r="T179" s="248"/>
      <c r="U179" s="347"/>
      <c r="V179" s="348"/>
      <c r="W179" s="349">
        <f t="shared" ref="W179:W242" si="24">IFERROR(U179*V179/12,0)</f>
        <v>0</v>
      </c>
      <c r="X179" s="350">
        <f>IFERROR('1. Staff Posts&amp;Salary (Listing)'!L178*(1+SUM(O179))*(1+SUM(T179))/12*'2. Staff Costs (Annual)'!U179*'2. Staff Costs (Annual)'!V179*J179,0)</f>
        <v>0</v>
      </c>
      <c r="Y179" s="248"/>
      <c r="Z179" s="347"/>
      <c r="AA179" s="348"/>
      <c r="AB179" s="349">
        <f t="shared" ref="AB179:AB242" si="25">IFERROR(Z179*AA179/12,0)</f>
        <v>0</v>
      </c>
      <c r="AC179" s="350">
        <f>IFERROR('1. Staff Posts&amp;Salary (Listing)'!L178*(1+SUM(O179))*(1+SUM(T179))*(1+SUM(Y179))/12*'2. Staff Costs (Annual)'!Z179*'2. Staff Costs (Annual)'!AA179*J179,0)</f>
        <v>0</v>
      </c>
      <c r="AD179" s="248"/>
      <c r="AE179" s="347"/>
      <c r="AF179" s="348"/>
      <c r="AG179" s="349">
        <f t="shared" ref="AG179:AG242" si="26">IFERROR(AE179*AF179/12,0)</f>
        <v>0</v>
      </c>
      <c r="AH179" s="350">
        <f>IFERROR('1. Staff Posts&amp;Salary (Listing)'!L178*(1+SUM(O179))*(1+SUM(T179))*(1+SUM(Y179))*(1+SUM(AD179))/12*'2. Staff Costs (Annual)'!AE179*'2. Staff Costs (Annual)'!AF179*J179,0)</f>
        <v>0</v>
      </c>
      <c r="AI179" s="351">
        <f t="shared" ref="AI179:AI242" si="27">AG179+AB179+W179+R179+M179</f>
        <v>0</v>
      </c>
      <c r="AJ179" s="352">
        <f t="shared" ref="AJ179:AJ242" si="28">AH179+AC179+X179+S179+N179</f>
        <v>0</v>
      </c>
      <c r="AK179" s="4"/>
    </row>
    <row r="180" spans="2:37" x14ac:dyDescent="0.25">
      <c r="B180" s="4"/>
      <c r="C180" s="344" t="str">
        <f>IF('1. Staff Posts&amp;Salary (Listing)'!C179="","",'1. Staff Posts&amp;Salary (Listing)'!C179)</f>
        <v/>
      </c>
      <c r="D180" s="345" t="str">
        <f>IF('1. Staff Posts&amp;Salary (Listing)'!D179="","",'1. Staff Posts&amp;Salary (Listing)'!D179)</f>
        <v/>
      </c>
      <c r="E180" s="345" t="str">
        <f>IF('1. Staff Posts&amp;Salary (Listing)'!E179="","",'1. Staff Posts&amp;Salary (Listing)'!E179)</f>
        <v/>
      </c>
      <c r="F180" s="345" t="str">
        <f>VLOOKUP(D180,'START - AWARD DETAILS'!$F$20:$I$40,3,0)</f>
        <v>&lt;select&gt;</v>
      </c>
      <c r="G180" s="345" t="str">
        <f>IF('1. Staff Posts&amp;Salary (Listing)'!F179="","",'1. Staff Posts&amp;Salary (Listing)'!F179)</f>
        <v/>
      </c>
      <c r="H180" s="345" t="str">
        <f>IF('1. Staff Posts&amp;Salary (Listing)'!G179="","",'1. Staff Posts&amp;Salary (Listing)'!G179)</f>
        <v/>
      </c>
      <c r="I180" s="345" t="str">
        <f>IF('1. Staff Posts&amp;Salary (Listing)'!H179="","",'1. Staff Posts&amp;Salary (Listing)'!H179)</f>
        <v/>
      </c>
      <c r="J180" s="346" t="str">
        <f>IF('1. Staff Posts&amp;Salary (Listing)'!M179="","",'1. Staff Posts&amp;Salary (Listing)'!M179)</f>
        <v/>
      </c>
      <c r="K180" s="347"/>
      <c r="L180" s="348"/>
      <c r="M180" s="349">
        <f t="shared" si="22"/>
        <v>0</v>
      </c>
      <c r="N180" s="350">
        <f>IFERROR('1. Staff Posts&amp;Salary (Listing)'!L179/12*'2. Staff Costs (Annual)'!K180*'2. Staff Costs (Annual)'!L180*J180,0)</f>
        <v>0</v>
      </c>
      <c r="O180" s="248"/>
      <c r="P180" s="347"/>
      <c r="Q180" s="348"/>
      <c r="R180" s="349">
        <f t="shared" si="23"/>
        <v>0</v>
      </c>
      <c r="S180" s="350">
        <f>IFERROR('1. Staff Posts&amp;Salary (Listing)'!L179*(1+SUM(O180))/12*'2. Staff Costs (Annual)'!P180*'2. Staff Costs (Annual)'!Q180*J180,0)</f>
        <v>0</v>
      </c>
      <c r="T180" s="248"/>
      <c r="U180" s="347"/>
      <c r="V180" s="348"/>
      <c r="W180" s="349">
        <f t="shared" si="24"/>
        <v>0</v>
      </c>
      <c r="X180" s="350">
        <f>IFERROR('1. Staff Posts&amp;Salary (Listing)'!L179*(1+SUM(O180))*(1+SUM(T180))/12*'2. Staff Costs (Annual)'!U180*'2. Staff Costs (Annual)'!V180*J180,0)</f>
        <v>0</v>
      </c>
      <c r="Y180" s="248"/>
      <c r="Z180" s="347"/>
      <c r="AA180" s="348"/>
      <c r="AB180" s="349">
        <f t="shared" si="25"/>
        <v>0</v>
      </c>
      <c r="AC180" s="350">
        <f>IFERROR('1. Staff Posts&amp;Salary (Listing)'!L179*(1+SUM(O180))*(1+SUM(T180))*(1+SUM(Y180))/12*'2. Staff Costs (Annual)'!Z180*'2. Staff Costs (Annual)'!AA180*J180,0)</f>
        <v>0</v>
      </c>
      <c r="AD180" s="248"/>
      <c r="AE180" s="347"/>
      <c r="AF180" s="348"/>
      <c r="AG180" s="349">
        <f t="shared" si="26"/>
        <v>0</v>
      </c>
      <c r="AH180" s="350">
        <f>IFERROR('1. Staff Posts&amp;Salary (Listing)'!L179*(1+SUM(O180))*(1+SUM(T180))*(1+SUM(Y180))*(1+SUM(AD180))/12*'2. Staff Costs (Annual)'!AE180*'2. Staff Costs (Annual)'!AF180*J180,0)</f>
        <v>0</v>
      </c>
      <c r="AI180" s="351">
        <f t="shared" si="27"/>
        <v>0</v>
      </c>
      <c r="AJ180" s="352">
        <f t="shared" si="28"/>
        <v>0</v>
      </c>
      <c r="AK180" s="4"/>
    </row>
    <row r="181" spans="2:37" x14ac:dyDescent="0.25">
      <c r="B181" s="4"/>
      <c r="C181" s="344" t="str">
        <f>IF('1. Staff Posts&amp;Salary (Listing)'!C180="","",'1. Staff Posts&amp;Salary (Listing)'!C180)</f>
        <v/>
      </c>
      <c r="D181" s="345" t="str">
        <f>IF('1. Staff Posts&amp;Salary (Listing)'!D180="","",'1. Staff Posts&amp;Salary (Listing)'!D180)</f>
        <v/>
      </c>
      <c r="E181" s="345" t="str">
        <f>IF('1. Staff Posts&amp;Salary (Listing)'!E180="","",'1. Staff Posts&amp;Salary (Listing)'!E180)</f>
        <v/>
      </c>
      <c r="F181" s="345" t="str">
        <f>VLOOKUP(D181,'START - AWARD DETAILS'!$F$20:$I$40,3,0)</f>
        <v>&lt;select&gt;</v>
      </c>
      <c r="G181" s="345" t="str">
        <f>IF('1. Staff Posts&amp;Salary (Listing)'!F180="","",'1. Staff Posts&amp;Salary (Listing)'!F180)</f>
        <v/>
      </c>
      <c r="H181" s="345" t="str">
        <f>IF('1. Staff Posts&amp;Salary (Listing)'!G180="","",'1. Staff Posts&amp;Salary (Listing)'!G180)</f>
        <v/>
      </c>
      <c r="I181" s="345" t="str">
        <f>IF('1. Staff Posts&amp;Salary (Listing)'!H180="","",'1. Staff Posts&amp;Salary (Listing)'!H180)</f>
        <v/>
      </c>
      <c r="J181" s="346" t="str">
        <f>IF('1. Staff Posts&amp;Salary (Listing)'!M180="","",'1. Staff Posts&amp;Salary (Listing)'!M180)</f>
        <v/>
      </c>
      <c r="K181" s="347"/>
      <c r="L181" s="348"/>
      <c r="M181" s="349">
        <f t="shared" si="22"/>
        <v>0</v>
      </c>
      <c r="N181" s="350">
        <f>IFERROR('1. Staff Posts&amp;Salary (Listing)'!L180/12*'2. Staff Costs (Annual)'!K181*'2. Staff Costs (Annual)'!L181*J181,0)</f>
        <v>0</v>
      </c>
      <c r="O181" s="248"/>
      <c r="P181" s="347"/>
      <c r="Q181" s="348"/>
      <c r="R181" s="349">
        <f t="shared" si="23"/>
        <v>0</v>
      </c>
      <c r="S181" s="350">
        <f>IFERROR('1. Staff Posts&amp;Salary (Listing)'!L180*(1+SUM(O181))/12*'2. Staff Costs (Annual)'!P181*'2. Staff Costs (Annual)'!Q181*J181,0)</f>
        <v>0</v>
      </c>
      <c r="T181" s="248"/>
      <c r="U181" s="347"/>
      <c r="V181" s="348"/>
      <c r="W181" s="349">
        <f t="shared" si="24"/>
        <v>0</v>
      </c>
      <c r="X181" s="350">
        <f>IFERROR('1. Staff Posts&amp;Salary (Listing)'!L180*(1+SUM(O181))*(1+SUM(T181))/12*'2. Staff Costs (Annual)'!U181*'2. Staff Costs (Annual)'!V181*J181,0)</f>
        <v>0</v>
      </c>
      <c r="Y181" s="248"/>
      <c r="Z181" s="347"/>
      <c r="AA181" s="348"/>
      <c r="AB181" s="349">
        <f t="shared" si="25"/>
        <v>0</v>
      </c>
      <c r="AC181" s="350">
        <f>IFERROR('1. Staff Posts&amp;Salary (Listing)'!L180*(1+SUM(O181))*(1+SUM(T181))*(1+SUM(Y181))/12*'2. Staff Costs (Annual)'!Z181*'2. Staff Costs (Annual)'!AA181*J181,0)</f>
        <v>0</v>
      </c>
      <c r="AD181" s="248"/>
      <c r="AE181" s="347"/>
      <c r="AF181" s="348"/>
      <c r="AG181" s="349">
        <f t="shared" si="26"/>
        <v>0</v>
      </c>
      <c r="AH181" s="350">
        <f>IFERROR('1. Staff Posts&amp;Salary (Listing)'!L180*(1+SUM(O181))*(1+SUM(T181))*(1+SUM(Y181))*(1+SUM(AD181))/12*'2. Staff Costs (Annual)'!AE181*'2. Staff Costs (Annual)'!AF181*J181,0)</f>
        <v>0</v>
      </c>
      <c r="AI181" s="351">
        <f t="shared" si="27"/>
        <v>0</v>
      </c>
      <c r="AJ181" s="352">
        <f t="shared" si="28"/>
        <v>0</v>
      </c>
      <c r="AK181" s="4"/>
    </row>
    <row r="182" spans="2:37" x14ac:dyDescent="0.25">
      <c r="B182" s="4"/>
      <c r="C182" s="344" t="str">
        <f>IF('1. Staff Posts&amp;Salary (Listing)'!C181="","",'1. Staff Posts&amp;Salary (Listing)'!C181)</f>
        <v/>
      </c>
      <c r="D182" s="345" t="str">
        <f>IF('1. Staff Posts&amp;Salary (Listing)'!D181="","",'1. Staff Posts&amp;Salary (Listing)'!D181)</f>
        <v/>
      </c>
      <c r="E182" s="345" t="str">
        <f>IF('1. Staff Posts&amp;Salary (Listing)'!E181="","",'1. Staff Posts&amp;Salary (Listing)'!E181)</f>
        <v/>
      </c>
      <c r="F182" s="345" t="str">
        <f>VLOOKUP(D182,'START - AWARD DETAILS'!$F$20:$I$40,3,0)</f>
        <v>&lt;select&gt;</v>
      </c>
      <c r="G182" s="345" t="str">
        <f>IF('1. Staff Posts&amp;Salary (Listing)'!F181="","",'1. Staff Posts&amp;Salary (Listing)'!F181)</f>
        <v/>
      </c>
      <c r="H182" s="345" t="str">
        <f>IF('1. Staff Posts&amp;Salary (Listing)'!G181="","",'1. Staff Posts&amp;Salary (Listing)'!G181)</f>
        <v/>
      </c>
      <c r="I182" s="345" t="str">
        <f>IF('1. Staff Posts&amp;Salary (Listing)'!H181="","",'1. Staff Posts&amp;Salary (Listing)'!H181)</f>
        <v/>
      </c>
      <c r="J182" s="346" t="str">
        <f>IF('1. Staff Posts&amp;Salary (Listing)'!M181="","",'1. Staff Posts&amp;Salary (Listing)'!M181)</f>
        <v/>
      </c>
      <c r="K182" s="347"/>
      <c r="L182" s="348"/>
      <c r="M182" s="349">
        <f t="shared" si="22"/>
        <v>0</v>
      </c>
      <c r="N182" s="350">
        <f>IFERROR('1. Staff Posts&amp;Salary (Listing)'!L181/12*'2. Staff Costs (Annual)'!K182*'2. Staff Costs (Annual)'!L182*J182,0)</f>
        <v>0</v>
      </c>
      <c r="O182" s="248"/>
      <c r="P182" s="347"/>
      <c r="Q182" s="348"/>
      <c r="R182" s="349">
        <f t="shared" si="23"/>
        <v>0</v>
      </c>
      <c r="S182" s="350">
        <f>IFERROR('1. Staff Posts&amp;Salary (Listing)'!L181*(1+SUM(O182))/12*'2. Staff Costs (Annual)'!P182*'2. Staff Costs (Annual)'!Q182*J182,0)</f>
        <v>0</v>
      </c>
      <c r="T182" s="248"/>
      <c r="U182" s="347"/>
      <c r="V182" s="348"/>
      <c r="W182" s="349">
        <f t="shared" si="24"/>
        <v>0</v>
      </c>
      <c r="X182" s="350">
        <f>IFERROR('1. Staff Posts&amp;Salary (Listing)'!L181*(1+SUM(O182))*(1+SUM(T182))/12*'2. Staff Costs (Annual)'!U182*'2. Staff Costs (Annual)'!V182*J182,0)</f>
        <v>0</v>
      </c>
      <c r="Y182" s="248"/>
      <c r="Z182" s="347"/>
      <c r="AA182" s="348"/>
      <c r="AB182" s="349">
        <f t="shared" si="25"/>
        <v>0</v>
      </c>
      <c r="AC182" s="350">
        <f>IFERROR('1. Staff Posts&amp;Salary (Listing)'!L181*(1+SUM(O182))*(1+SUM(T182))*(1+SUM(Y182))/12*'2. Staff Costs (Annual)'!Z182*'2. Staff Costs (Annual)'!AA182*J182,0)</f>
        <v>0</v>
      </c>
      <c r="AD182" s="248"/>
      <c r="AE182" s="347"/>
      <c r="AF182" s="348"/>
      <c r="AG182" s="349">
        <f t="shared" si="26"/>
        <v>0</v>
      </c>
      <c r="AH182" s="350">
        <f>IFERROR('1. Staff Posts&amp;Salary (Listing)'!L181*(1+SUM(O182))*(1+SUM(T182))*(1+SUM(Y182))*(1+SUM(AD182))/12*'2. Staff Costs (Annual)'!AE182*'2. Staff Costs (Annual)'!AF182*J182,0)</f>
        <v>0</v>
      </c>
      <c r="AI182" s="351">
        <f t="shared" si="27"/>
        <v>0</v>
      </c>
      <c r="AJ182" s="352">
        <f t="shared" si="28"/>
        <v>0</v>
      </c>
      <c r="AK182" s="4"/>
    </row>
    <row r="183" spans="2:37" x14ac:dyDescent="0.25">
      <c r="B183" s="4"/>
      <c r="C183" s="344" t="str">
        <f>IF('1. Staff Posts&amp;Salary (Listing)'!C182="","",'1. Staff Posts&amp;Salary (Listing)'!C182)</f>
        <v/>
      </c>
      <c r="D183" s="345" t="str">
        <f>IF('1. Staff Posts&amp;Salary (Listing)'!D182="","",'1. Staff Posts&amp;Salary (Listing)'!D182)</f>
        <v/>
      </c>
      <c r="E183" s="345" t="str">
        <f>IF('1. Staff Posts&amp;Salary (Listing)'!E182="","",'1. Staff Posts&amp;Salary (Listing)'!E182)</f>
        <v/>
      </c>
      <c r="F183" s="345" t="str">
        <f>VLOOKUP(D183,'START - AWARD DETAILS'!$F$20:$I$40,3,0)</f>
        <v>&lt;select&gt;</v>
      </c>
      <c r="G183" s="345" t="str">
        <f>IF('1. Staff Posts&amp;Salary (Listing)'!F182="","",'1. Staff Posts&amp;Salary (Listing)'!F182)</f>
        <v/>
      </c>
      <c r="H183" s="345" t="str">
        <f>IF('1. Staff Posts&amp;Salary (Listing)'!G182="","",'1. Staff Posts&amp;Salary (Listing)'!G182)</f>
        <v/>
      </c>
      <c r="I183" s="345" t="str">
        <f>IF('1. Staff Posts&amp;Salary (Listing)'!H182="","",'1. Staff Posts&amp;Salary (Listing)'!H182)</f>
        <v/>
      </c>
      <c r="J183" s="346" t="str">
        <f>IF('1. Staff Posts&amp;Salary (Listing)'!M182="","",'1. Staff Posts&amp;Salary (Listing)'!M182)</f>
        <v/>
      </c>
      <c r="K183" s="347"/>
      <c r="L183" s="348"/>
      <c r="M183" s="349">
        <f t="shared" si="22"/>
        <v>0</v>
      </c>
      <c r="N183" s="350">
        <f>IFERROR('1. Staff Posts&amp;Salary (Listing)'!L182/12*'2. Staff Costs (Annual)'!K183*'2. Staff Costs (Annual)'!L183*J183,0)</f>
        <v>0</v>
      </c>
      <c r="O183" s="248"/>
      <c r="P183" s="347"/>
      <c r="Q183" s="348"/>
      <c r="R183" s="349">
        <f t="shared" si="23"/>
        <v>0</v>
      </c>
      <c r="S183" s="350">
        <f>IFERROR('1. Staff Posts&amp;Salary (Listing)'!L182*(1+SUM(O183))/12*'2. Staff Costs (Annual)'!P183*'2. Staff Costs (Annual)'!Q183*J183,0)</f>
        <v>0</v>
      </c>
      <c r="T183" s="248"/>
      <c r="U183" s="347"/>
      <c r="V183" s="348"/>
      <c r="W183" s="349">
        <f t="shared" si="24"/>
        <v>0</v>
      </c>
      <c r="X183" s="350">
        <f>IFERROR('1. Staff Posts&amp;Salary (Listing)'!L182*(1+SUM(O183))*(1+SUM(T183))/12*'2. Staff Costs (Annual)'!U183*'2. Staff Costs (Annual)'!V183*J183,0)</f>
        <v>0</v>
      </c>
      <c r="Y183" s="248"/>
      <c r="Z183" s="347"/>
      <c r="AA183" s="348"/>
      <c r="AB183" s="349">
        <f t="shared" si="25"/>
        <v>0</v>
      </c>
      <c r="AC183" s="350">
        <f>IFERROR('1. Staff Posts&amp;Salary (Listing)'!L182*(1+SUM(O183))*(1+SUM(T183))*(1+SUM(Y183))/12*'2. Staff Costs (Annual)'!Z183*'2. Staff Costs (Annual)'!AA183*J183,0)</f>
        <v>0</v>
      </c>
      <c r="AD183" s="248"/>
      <c r="AE183" s="347"/>
      <c r="AF183" s="348"/>
      <c r="AG183" s="349">
        <f t="shared" si="26"/>
        <v>0</v>
      </c>
      <c r="AH183" s="350">
        <f>IFERROR('1. Staff Posts&amp;Salary (Listing)'!L182*(1+SUM(O183))*(1+SUM(T183))*(1+SUM(Y183))*(1+SUM(AD183))/12*'2. Staff Costs (Annual)'!AE183*'2. Staff Costs (Annual)'!AF183*J183,0)</f>
        <v>0</v>
      </c>
      <c r="AI183" s="351">
        <f t="shared" si="27"/>
        <v>0</v>
      </c>
      <c r="AJ183" s="352">
        <f t="shared" si="28"/>
        <v>0</v>
      </c>
      <c r="AK183" s="4"/>
    </row>
    <row r="184" spans="2:37" x14ac:dyDescent="0.25">
      <c r="B184" s="4"/>
      <c r="C184" s="344" t="str">
        <f>IF('1. Staff Posts&amp;Salary (Listing)'!C183="","",'1. Staff Posts&amp;Salary (Listing)'!C183)</f>
        <v/>
      </c>
      <c r="D184" s="345" t="str">
        <f>IF('1. Staff Posts&amp;Salary (Listing)'!D183="","",'1. Staff Posts&amp;Salary (Listing)'!D183)</f>
        <v/>
      </c>
      <c r="E184" s="345" t="str">
        <f>IF('1. Staff Posts&amp;Salary (Listing)'!E183="","",'1. Staff Posts&amp;Salary (Listing)'!E183)</f>
        <v/>
      </c>
      <c r="F184" s="345" t="str">
        <f>VLOOKUP(D184,'START - AWARD DETAILS'!$F$20:$I$40,3,0)</f>
        <v>&lt;select&gt;</v>
      </c>
      <c r="G184" s="345" t="str">
        <f>IF('1. Staff Posts&amp;Salary (Listing)'!F183="","",'1. Staff Posts&amp;Salary (Listing)'!F183)</f>
        <v/>
      </c>
      <c r="H184" s="345" t="str">
        <f>IF('1. Staff Posts&amp;Salary (Listing)'!G183="","",'1. Staff Posts&amp;Salary (Listing)'!G183)</f>
        <v/>
      </c>
      <c r="I184" s="345" t="str">
        <f>IF('1. Staff Posts&amp;Salary (Listing)'!H183="","",'1. Staff Posts&amp;Salary (Listing)'!H183)</f>
        <v/>
      </c>
      <c r="J184" s="346" t="str">
        <f>IF('1. Staff Posts&amp;Salary (Listing)'!M183="","",'1. Staff Posts&amp;Salary (Listing)'!M183)</f>
        <v/>
      </c>
      <c r="K184" s="347"/>
      <c r="L184" s="348"/>
      <c r="M184" s="349">
        <f t="shared" si="22"/>
        <v>0</v>
      </c>
      <c r="N184" s="350">
        <f>IFERROR('1. Staff Posts&amp;Salary (Listing)'!L183/12*'2. Staff Costs (Annual)'!K184*'2. Staff Costs (Annual)'!L184*J184,0)</f>
        <v>0</v>
      </c>
      <c r="O184" s="248"/>
      <c r="P184" s="347"/>
      <c r="Q184" s="348"/>
      <c r="R184" s="349">
        <f t="shared" si="23"/>
        <v>0</v>
      </c>
      <c r="S184" s="350">
        <f>IFERROR('1. Staff Posts&amp;Salary (Listing)'!L183*(1+SUM(O184))/12*'2. Staff Costs (Annual)'!P184*'2. Staff Costs (Annual)'!Q184*J184,0)</f>
        <v>0</v>
      </c>
      <c r="T184" s="248"/>
      <c r="U184" s="347"/>
      <c r="V184" s="348"/>
      <c r="W184" s="349">
        <f t="shared" si="24"/>
        <v>0</v>
      </c>
      <c r="X184" s="350">
        <f>IFERROR('1. Staff Posts&amp;Salary (Listing)'!L183*(1+SUM(O184))*(1+SUM(T184))/12*'2. Staff Costs (Annual)'!U184*'2. Staff Costs (Annual)'!V184*J184,0)</f>
        <v>0</v>
      </c>
      <c r="Y184" s="248"/>
      <c r="Z184" s="347"/>
      <c r="AA184" s="348"/>
      <c r="AB184" s="349">
        <f t="shared" si="25"/>
        <v>0</v>
      </c>
      <c r="AC184" s="350">
        <f>IFERROR('1. Staff Posts&amp;Salary (Listing)'!L183*(1+SUM(O184))*(1+SUM(T184))*(1+SUM(Y184))/12*'2. Staff Costs (Annual)'!Z184*'2. Staff Costs (Annual)'!AA184*J184,0)</f>
        <v>0</v>
      </c>
      <c r="AD184" s="248"/>
      <c r="AE184" s="347"/>
      <c r="AF184" s="348"/>
      <c r="AG184" s="349">
        <f t="shared" si="26"/>
        <v>0</v>
      </c>
      <c r="AH184" s="350">
        <f>IFERROR('1. Staff Posts&amp;Salary (Listing)'!L183*(1+SUM(O184))*(1+SUM(T184))*(1+SUM(Y184))*(1+SUM(AD184))/12*'2. Staff Costs (Annual)'!AE184*'2. Staff Costs (Annual)'!AF184*J184,0)</f>
        <v>0</v>
      </c>
      <c r="AI184" s="351">
        <f t="shared" si="27"/>
        <v>0</v>
      </c>
      <c r="AJ184" s="352">
        <f t="shared" si="28"/>
        <v>0</v>
      </c>
      <c r="AK184" s="4"/>
    </row>
    <row r="185" spans="2:37" x14ac:dyDescent="0.25">
      <c r="B185" s="4"/>
      <c r="C185" s="344" t="str">
        <f>IF('1. Staff Posts&amp;Salary (Listing)'!C184="","",'1. Staff Posts&amp;Salary (Listing)'!C184)</f>
        <v/>
      </c>
      <c r="D185" s="345" t="str">
        <f>IF('1. Staff Posts&amp;Salary (Listing)'!D184="","",'1. Staff Posts&amp;Salary (Listing)'!D184)</f>
        <v/>
      </c>
      <c r="E185" s="345" t="str">
        <f>IF('1. Staff Posts&amp;Salary (Listing)'!E184="","",'1. Staff Posts&amp;Salary (Listing)'!E184)</f>
        <v/>
      </c>
      <c r="F185" s="345" t="str">
        <f>VLOOKUP(D185,'START - AWARD DETAILS'!$F$20:$I$40,3,0)</f>
        <v>&lt;select&gt;</v>
      </c>
      <c r="G185" s="345" t="str">
        <f>IF('1. Staff Posts&amp;Salary (Listing)'!F184="","",'1. Staff Posts&amp;Salary (Listing)'!F184)</f>
        <v/>
      </c>
      <c r="H185" s="345" t="str">
        <f>IF('1. Staff Posts&amp;Salary (Listing)'!G184="","",'1. Staff Posts&amp;Salary (Listing)'!G184)</f>
        <v/>
      </c>
      <c r="I185" s="345" t="str">
        <f>IF('1. Staff Posts&amp;Salary (Listing)'!H184="","",'1. Staff Posts&amp;Salary (Listing)'!H184)</f>
        <v/>
      </c>
      <c r="J185" s="346" t="str">
        <f>IF('1. Staff Posts&amp;Salary (Listing)'!M184="","",'1. Staff Posts&amp;Salary (Listing)'!M184)</f>
        <v/>
      </c>
      <c r="K185" s="347"/>
      <c r="L185" s="348"/>
      <c r="M185" s="349">
        <f t="shared" si="22"/>
        <v>0</v>
      </c>
      <c r="N185" s="350">
        <f>IFERROR('1. Staff Posts&amp;Salary (Listing)'!L184/12*'2. Staff Costs (Annual)'!K185*'2. Staff Costs (Annual)'!L185*J185,0)</f>
        <v>0</v>
      </c>
      <c r="O185" s="248"/>
      <c r="P185" s="347"/>
      <c r="Q185" s="348"/>
      <c r="R185" s="349">
        <f t="shared" si="23"/>
        <v>0</v>
      </c>
      <c r="S185" s="350">
        <f>IFERROR('1. Staff Posts&amp;Salary (Listing)'!L184*(1+SUM(O185))/12*'2. Staff Costs (Annual)'!P185*'2. Staff Costs (Annual)'!Q185*J185,0)</f>
        <v>0</v>
      </c>
      <c r="T185" s="248"/>
      <c r="U185" s="347"/>
      <c r="V185" s="348"/>
      <c r="W185" s="349">
        <f t="shared" si="24"/>
        <v>0</v>
      </c>
      <c r="X185" s="350">
        <f>IFERROR('1. Staff Posts&amp;Salary (Listing)'!L184*(1+SUM(O185))*(1+SUM(T185))/12*'2. Staff Costs (Annual)'!U185*'2. Staff Costs (Annual)'!V185*J185,0)</f>
        <v>0</v>
      </c>
      <c r="Y185" s="248"/>
      <c r="Z185" s="347"/>
      <c r="AA185" s="348"/>
      <c r="AB185" s="349">
        <f t="shared" si="25"/>
        <v>0</v>
      </c>
      <c r="AC185" s="350">
        <f>IFERROR('1. Staff Posts&amp;Salary (Listing)'!L184*(1+SUM(O185))*(1+SUM(T185))*(1+SUM(Y185))/12*'2. Staff Costs (Annual)'!Z185*'2. Staff Costs (Annual)'!AA185*J185,0)</f>
        <v>0</v>
      </c>
      <c r="AD185" s="248"/>
      <c r="AE185" s="347"/>
      <c r="AF185" s="348"/>
      <c r="AG185" s="349">
        <f t="shared" si="26"/>
        <v>0</v>
      </c>
      <c r="AH185" s="350">
        <f>IFERROR('1. Staff Posts&amp;Salary (Listing)'!L184*(1+SUM(O185))*(1+SUM(T185))*(1+SUM(Y185))*(1+SUM(AD185))/12*'2. Staff Costs (Annual)'!AE185*'2. Staff Costs (Annual)'!AF185*J185,0)</f>
        <v>0</v>
      </c>
      <c r="AI185" s="351">
        <f t="shared" si="27"/>
        <v>0</v>
      </c>
      <c r="AJ185" s="352">
        <f t="shared" si="28"/>
        <v>0</v>
      </c>
      <c r="AK185" s="4"/>
    </row>
    <row r="186" spans="2:37" x14ac:dyDescent="0.25">
      <c r="B186" s="4"/>
      <c r="C186" s="344" t="str">
        <f>IF('1. Staff Posts&amp;Salary (Listing)'!C185="","",'1. Staff Posts&amp;Salary (Listing)'!C185)</f>
        <v/>
      </c>
      <c r="D186" s="345" t="str">
        <f>IF('1. Staff Posts&amp;Salary (Listing)'!D185="","",'1. Staff Posts&amp;Salary (Listing)'!D185)</f>
        <v/>
      </c>
      <c r="E186" s="345" t="str">
        <f>IF('1. Staff Posts&amp;Salary (Listing)'!E185="","",'1. Staff Posts&amp;Salary (Listing)'!E185)</f>
        <v/>
      </c>
      <c r="F186" s="345" t="str">
        <f>VLOOKUP(D186,'START - AWARD DETAILS'!$F$20:$I$40,3,0)</f>
        <v>&lt;select&gt;</v>
      </c>
      <c r="G186" s="345" t="str">
        <f>IF('1. Staff Posts&amp;Salary (Listing)'!F185="","",'1. Staff Posts&amp;Salary (Listing)'!F185)</f>
        <v/>
      </c>
      <c r="H186" s="345" t="str">
        <f>IF('1. Staff Posts&amp;Salary (Listing)'!G185="","",'1. Staff Posts&amp;Salary (Listing)'!G185)</f>
        <v/>
      </c>
      <c r="I186" s="345" t="str">
        <f>IF('1. Staff Posts&amp;Salary (Listing)'!H185="","",'1. Staff Posts&amp;Salary (Listing)'!H185)</f>
        <v/>
      </c>
      <c r="J186" s="346" t="str">
        <f>IF('1. Staff Posts&amp;Salary (Listing)'!M185="","",'1. Staff Posts&amp;Salary (Listing)'!M185)</f>
        <v/>
      </c>
      <c r="K186" s="347"/>
      <c r="L186" s="348"/>
      <c r="M186" s="349">
        <f t="shared" si="22"/>
        <v>0</v>
      </c>
      <c r="N186" s="350">
        <f>IFERROR('1. Staff Posts&amp;Salary (Listing)'!L185/12*'2. Staff Costs (Annual)'!K186*'2. Staff Costs (Annual)'!L186*J186,0)</f>
        <v>0</v>
      </c>
      <c r="O186" s="248"/>
      <c r="P186" s="347"/>
      <c r="Q186" s="348"/>
      <c r="R186" s="349">
        <f t="shared" si="23"/>
        <v>0</v>
      </c>
      <c r="S186" s="350">
        <f>IFERROR('1. Staff Posts&amp;Salary (Listing)'!L185*(1+SUM(O186))/12*'2. Staff Costs (Annual)'!P186*'2. Staff Costs (Annual)'!Q186*J186,0)</f>
        <v>0</v>
      </c>
      <c r="T186" s="248"/>
      <c r="U186" s="347"/>
      <c r="V186" s="348"/>
      <c r="W186" s="349">
        <f t="shared" si="24"/>
        <v>0</v>
      </c>
      <c r="X186" s="350">
        <f>IFERROR('1. Staff Posts&amp;Salary (Listing)'!L185*(1+SUM(O186))*(1+SUM(T186))/12*'2. Staff Costs (Annual)'!U186*'2. Staff Costs (Annual)'!V186*J186,0)</f>
        <v>0</v>
      </c>
      <c r="Y186" s="248"/>
      <c r="Z186" s="347"/>
      <c r="AA186" s="348"/>
      <c r="AB186" s="349">
        <f t="shared" si="25"/>
        <v>0</v>
      </c>
      <c r="AC186" s="350">
        <f>IFERROR('1. Staff Posts&amp;Salary (Listing)'!L185*(1+SUM(O186))*(1+SUM(T186))*(1+SUM(Y186))/12*'2. Staff Costs (Annual)'!Z186*'2. Staff Costs (Annual)'!AA186*J186,0)</f>
        <v>0</v>
      </c>
      <c r="AD186" s="248"/>
      <c r="AE186" s="347"/>
      <c r="AF186" s="348"/>
      <c r="AG186" s="349">
        <f t="shared" si="26"/>
        <v>0</v>
      </c>
      <c r="AH186" s="350">
        <f>IFERROR('1. Staff Posts&amp;Salary (Listing)'!L185*(1+SUM(O186))*(1+SUM(T186))*(1+SUM(Y186))*(1+SUM(AD186))/12*'2. Staff Costs (Annual)'!AE186*'2. Staff Costs (Annual)'!AF186*J186,0)</f>
        <v>0</v>
      </c>
      <c r="AI186" s="351">
        <f t="shared" si="27"/>
        <v>0</v>
      </c>
      <c r="AJ186" s="352">
        <f t="shared" si="28"/>
        <v>0</v>
      </c>
      <c r="AK186" s="4"/>
    </row>
    <row r="187" spans="2:37" x14ac:dyDescent="0.25">
      <c r="B187" s="4"/>
      <c r="C187" s="344" t="str">
        <f>IF('1. Staff Posts&amp;Salary (Listing)'!C186="","",'1. Staff Posts&amp;Salary (Listing)'!C186)</f>
        <v/>
      </c>
      <c r="D187" s="345" t="str">
        <f>IF('1. Staff Posts&amp;Salary (Listing)'!D186="","",'1. Staff Posts&amp;Salary (Listing)'!D186)</f>
        <v/>
      </c>
      <c r="E187" s="345" t="str">
        <f>IF('1. Staff Posts&amp;Salary (Listing)'!E186="","",'1. Staff Posts&amp;Salary (Listing)'!E186)</f>
        <v/>
      </c>
      <c r="F187" s="345" t="str">
        <f>VLOOKUP(D187,'START - AWARD DETAILS'!$F$20:$I$40,3,0)</f>
        <v>&lt;select&gt;</v>
      </c>
      <c r="G187" s="345" t="str">
        <f>IF('1. Staff Posts&amp;Salary (Listing)'!F186="","",'1. Staff Posts&amp;Salary (Listing)'!F186)</f>
        <v/>
      </c>
      <c r="H187" s="345" t="str">
        <f>IF('1. Staff Posts&amp;Salary (Listing)'!G186="","",'1. Staff Posts&amp;Salary (Listing)'!G186)</f>
        <v/>
      </c>
      <c r="I187" s="345" t="str">
        <f>IF('1. Staff Posts&amp;Salary (Listing)'!H186="","",'1. Staff Posts&amp;Salary (Listing)'!H186)</f>
        <v/>
      </c>
      <c r="J187" s="346" t="str">
        <f>IF('1. Staff Posts&amp;Salary (Listing)'!M186="","",'1. Staff Posts&amp;Salary (Listing)'!M186)</f>
        <v/>
      </c>
      <c r="K187" s="347"/>
      <c r="L187" s="348"/>
      <c r="M187" s="349">
        <f t="shared" si="22"/>
        <v>0</v>
      </c>
      <c r="N187" s="350">
        <f>IFERROR('1. Staff Posts&amp;Salary (Listing)'!L186/12*'2. Staff Costs (Annual)'!K187*'2. Staff Costs (Annual)'!L187*J187,0)</f>
        <v>0</v>
      </c>
      <c r="O187" s="248"/>
      <c r="P187" s="347"/>
      <c r="Q187" s="348"/>
      <c r="R187" s="349">
        <f t="shared" si="23"/>
        <v>0</v>
      </c>
      <c r="S187" s="350">
        <f>IFERROR('1. Staff Posts&amp;Salary (Listing)'!L186*(1+SUM(O187))/12*'2. Staff Costs (Annual)'!P187*'2. Staff Costs (Annual)'!Q187*J187,0)</f>
        <v>0</v>
      </c>
      <c r="T187" s="248"/>
      <c r="U187" s="347"/>
      <c r="V187" s="348"/>
      <c r="W187" s="349">
        <f t="shared" si="24"/>
        <v>0</v>
      </c>
      <c r="X187" s="350">
        <f>IFERROR('1. Staff Posts&amp;Salary (Listing)'!L186*(1+SUM(O187))*(1+SUM(T187))/12*'2. Staff Costs (Annual)'!U187*'2. Staff Costs (Annual)'!V187*J187,0)</f>
        <v>0</v>
      </c>
      <c r="Y187" s="248"/>
      <c r="Z187" s="347"/>
      <c r="AA187" s="348"/>
      <c r="AB187" s="349">
        <f t="shared" si="25"/>
        <v>0</v>
      </c>
      <c r="AC187" s="350">
        <f>IFERROR('1. Staff Posts&amp;Salary (Listing)'!L186*(1+SUM(O187))*(1+SUM(T187))*(1+SUM(Y187))/12*'2. Staff Costs (Annual)'!Z187*'2. Staff Costs (Annual)'!AA187*J187,0)</f>
        <v>0</v>
      </c>
      <c r="AD187" s="248"/>
      <c r="AE187" s="347"/>
      <c r="AF187" s="348"/>
      <c r="AG187" s="349">
        <f t="shared" si="26"/>
        <v>0</v>
      </c>
      <c r="AH187" s="350">
        <f>IFERROR('1. Staff Posts&amp;Salary (Listing)'!L186*(1+SUM(O187))*(1+SUM(T187))*(1+SUM(Y187))*(1+SUM(AD187))/12*'2. Staff Costs (Annual)'!AE187*'2. Staff Costs (Annual)'!AF187*J187,0)</f>
        <v>0</v>
      </c>
      <c r="AI187" s="351">
        <f t="shared" si="27"/>
        <v>0</v>
      </c>
      <c r="AJ187" s="352">
        <f t="shared" si="28"/>
        <v>0</v>
      </c>
      <c r="AK187" s="4"/>
    </row>
    <row r="188" spans="2:37" x14ac:dyDescent="0.25">
      <c r="B188" s="4"/>
      <c r="C188" s="344" t="str">
        <f>IF('1. Staff Posts&amp;Salary (Listing)'!C187="","",'1. Staff Posts&amp;Salary (Listing)'!C187)</f>
        <v/>
      </c>
      <c r="D188" s="345" t="str">
        <f>IF('1. Staff Posts&amp;Salary (Listing)'!D187="","",'1. Staff Posts&amp;Salary (Listing)'!D187)</f>
        <v/>
      </c>
      <c r="E188" s="345" t="str">
        <f>IF('1. Staff Posts&amp;Salary (Listing)'!E187="","",'1. Staff Posts&amp;Salary (Listing)'!E187)</f>
        <v/>
      </c>
      <c r="F188" s="345" t="str">
        <f>VLOOKUP(D188,'START - AWARD DETAILS'!$F$20:$I$40,3,0)</f>
        <v>&lt;select&gt;</v>
      </c>
      <c r="G188" s="345" t="str">
        <f>IF('1. Staff Posts&amp;Salary (Listing)'!F187="","",'1. Staff Posts&amp;Salary (Listing)'!F187)</f>
        <v/>
      </c>
      <c r="H188" s="345" t="str">
        <f>IF('1. Staff Posts&amp;Salary (Listing)'!G187="","",'1. Staff Posts&amp;Salary (Listing)'!G187)</f>
        <v/>
      </c>
      <c r="I188" s="345" t="str">
        <f>IF('1. Staff Posts&amp;Salary (Listing)'!H187="","",'1. Staff Posts&amp;Salary (Listing)'!H187)</f>
        <v/>
      </c>
      <c r="J188" s="346" t="str">
        <f>IF('1. Staff Posts&amp;Salary (Listing)'!M187="","",'1. Staff Posts&amp;Salary (Listing)'!M187)</f>
        <v/>
      </c>
      <c r="K188" s="347"/>
      <c r="L188" s="348"/>
      <c r="M188" s="349">
        <f t="shared" si="22"/>
        <v>0</v>
      </c>
      <c r="N188" s="350">
        <f>IFERROR('1. Staff Posts&amp;Salary (Listing)'!L187/12*'2. Staff Costs (Annual)'!K188*'2. Staff Costs (Annual)'!L188*J188,0)</f>
        <v>0</v>
      </c>
      <c r="O188" s="248"/>
      <c r="P188" s="347"/>
      <c r="Q188" s="348"/>
      <c r="R188" s="349">
        <f t="shared" si="23"/>
        <v>0</v>
      </c>
      <c r="S188" s="350">
        <f>IFERROR('1. Staff Posts&amp;Salary (Listing)'!L187*(1+SUM(O188))/12*'2. Staff Costs (Annual)'!P188*'2. Staff Costs (Annual)'!Q188*J188,0)</f>
        <v>0</v>
      </c>
      <c r="T188" s="248"/>
      <c r="U188" s="347"/>
      <c r="V188" s="348"/>
      <c r="W188" s="349">
        <f t="shared" si="24"/>
        <v>0</v>
      </c>
      <c r="X188" s="350">
        <f>IFERROR('1. Staff Posts&amp;Salary (Listing)'!L187*(1+SUM(O188))*(1+SUM(T188))/12*'2. Staff Costs (Annual)'!U188*'2. Staff Costs (Annual)'!V188*J188,0)</f>
        <v>0</v>
      </c>
      <c r="Y188" s="248"/>
      <c r="Z188" s="347"/>
      <c r="AA188" s="348"/>
      <c r="AB188" s="349">
        <f t="shared" si="25"/>
        <v>0</v>
      </c>
      <c r="AC188" s="350">
        <f>IFERROR('1. Staff Posts&amp;Salary (Listing)'!L187*(1+SUM(O188))*(1+SUM(T188))*(1+SUM(Y188))/12*'2. Staff Costs (Annual)'!Z188*'2. Staff Costs (Annual)'!AA188*J188,0)</f>
        <v>0</v>
      </c>
      <c r="AD188" s="248"/>
      <c r="AE188" s="347"/>
      <c r="AF188" s="348"/>
      <c r="AG188" s="349">
        <f t="shared" si="26"/>
        <v>0</v>
      </c>
      <c r="AH188" s="350">
        <f>IFERROR('1. Staff Posts&amp;Salary (Listing)'!L187*(1+SUM(O188))*(1+SUM(T188))*(1+SUM(Y188))*(1+SUM(AD188))/12*'2. Staff Costs (Annual)'!AE188*'2. Staff Costs (Annual)'!AF188*J188,0)</f>
        <v>0</v>
      </c>
      <c r="AI188" s="351">
        <f t="shared" si="27"/>
        <v>0</v>
      </c>
      <c r="AJ188" s="352">
        <f t="shared" si="28"/>
        <v>0</v>
      </c>
      <c r="AK188" s="4"/>
    </row>
    <row r="189" spans="2:37" x14ac:dyDescent="0.25">
      <c r="B189" s="4"/>
      <c r="C189" s="344" t="str">
        <f>IF('1. Staff Posts&amp;Salary (Listing)'!C188="","",'1. Staff Posts&amp;Salary (Listing)'!C188)</f>
        <v/>
      </c>
      <c r="D189" s="345" t="str">
        <f>IF('1. Staff Posts&amp;Salary (Listing)'!D188="","",'1. Staff Posts&amp;Salary (Listing)'!D188)</f>
        <v/>
      </c>
      <c r="E189" s="345" t="str">
        <f>IF('1. Staff Posts&amp;Salary (Listing)'!E188="","",'1. Staff Posts&amp;Salary (Listing)'!E188)</f>
        <v/>
      </c>
      <c r="F189" s="345" t="str">
        <f>VLOOKUP(D189,'START - AWARD DETAILS'!$F$20:$I$40,3,0)</f>
        <v>&lt;select&gt;</v>
      </c>
      <c r="G189" s="345" t="str">
        <f>IF('1. Staff Posts&amp;Salary (Listing)'!F188="","",'1. Staff Posts&amp;Salary (Listing)'!F188)</f>
        <v/>
      </c>
      <c r="H189" s="345" t="str">
        <f>IF('1. Staff Posts&amp;Salary (Listing)'!G188="","",'1. Staff Posts&amp;Salary (Listing)'!G188)</f>
        <v/>
      </c>
      <c r="I189" s="345" t="str">
        <f>IF('1. Staff Posts&amp;Salary (Listing)'!H188="","",'1. Staff Posts&amp;Salary (Listing)'!H188)</f>
        <v/>
      </c>
      <c r="J189" s="346" t="str">
        <f>IF('1. Staff Posts&amp;Salary (Listing)'!M188="","",'1. Staff Posts&amp;Salary (Listing)'!M188)</f>
        <v/>
      </c>
      <c r="K189" s="347"/>
      <c r="L189" s="348"/>
      <c r="M189" s="349">
        <f t="shared" si="22"/>
        <v>0</v>
      </c>
      <c r="N189" s="350">
        <f>IFERROR('1. Staff Posts&amp;Salary (Listing)'!L188/12*'2. Staff Costs (Annual)'!K189*'2. Staff Costs (Annual)'!L189*J189,0)</f>
        <v>0</v>
      </c>
      <c r="O189" s="248"/>
      <c r="P189" s="347"/>
      <c r="Q189" s="348"/>
      <c r="R189" s="349">
        <f t="shared" si="23"/>
        <v>0</v>
      </c>
      <c r="S189" s="350">
        <f>IFERROR('1. Staff Posts&amp;Salary (Listing)'!L188*(1+SUM(O189))/12*'2. Staff Costs (Annual)'!P189*'2. Staff Costs (Annual)'!Q189*J189,0)</f>
        <v>0</v>
      </c>
      <c r="T189" s="248"/>
      <c r="U189" s="347"/>
      <c r="V189" s="348"/>
      <c r="W189" s="349">
        <f t="shared" si="24"/>
        <v>0</v>
      </c>
      <c r="X189" s="350">
        <f>IFERROR('1. Staff Posts&amp;Salary (Listing)'!L188*(1+SUM(O189))*(1+SUM(T189))/12*'2. Staff Costs (Annual)'!U189*'2. Staff Costs (Annual)'!V189*J189,0)</f>
        <v>0</v>
      </c>
      <c r="Y189" s="248"/>
      <c r="Z189" s="347"/>
      <c r="AA189" s="348"/>
      <c r="AB189" s="349">
        <f t="shared" si="25"/>
        <v>0</v>
      </c>
      <c r="AC189" s="350">
        <f>IFERROR('1. Staff Posts&amp;Salary (Listing)'!L188*(1+SUM(O189))*(1+SUM(T189))*(1+SUM(Y189))/12*'2. Staff Costs (Annual)'!Z189*'2. Staff Costs (Annual)'!AA189*J189,0)</f>
        <v>0</v>
      </c>
      <c r="AD189" s="248"/>
      <c r="AE189" s="347"/>
      <c r="AF189" s="348"/>
      <c r="AG189" s="349">
        <f t="shared" si="26"/>
        <v>0</v>
      </c>
      <c r="AH189" s="350">
        <f>IFERROR('1. Staff Posts&amp;Salary (Listing)'!L188*(1+SUM(O189))*(1+SUM(T189))*(1+SUM(Y189))*(1+SUM(AD189))/12*'2. Staff Costs (Annual)'!AE189*'2. Staff Costs (Annual)'!AF189*J189,0)</f>
        <v>0</v>
      </c>
      <c r="AI189" s="351">
        <f t="shared" si="27"/>
        <v>0</v>
      </c>
      <c r="AJ189" s="352">
        <f t="shared" si="28"/>
        <v>0</v>
      </c>
      <c r="AK189" s="4"/>
    </row>
    <row r="190" spans="2:37" x14ac:dyDescent="0.25">
      <c r="B190" s="4"/>
      <c r="C190" s="344" t="str">
        <f>IF('1. Staff Posts&amp;Salary (Listing)'!C189="","",'1. Staff Posts&amp;Salary (Listing)'!C189)</f>
        <v/>
      </c>
      <c r="D190" s="345" t="str">
        <f>IF('1. Staff Posts&amp;Salary (Listing)'!D189="","",'1. Staff Posts&amp;Salary (Listing)'!D189)</f>
        <v/>
      </c>
      <c r="E190" s="345" t="str">
        <f>IF('1. Staff Posts&amp;Salary (Listing)'!E189="","",'1. Staff Posts&amp;Salary (Listing)'!E189)</f>
        <v/>
      </c>
      <c r="F190" s="345" t="str">
        <f>VLOOKUP(D190,'START - AWARD DETAILS'!$F$20:$I$40,3,0)</f>
        <v>&lt;select&gt;</v>
      </c>
      <c r="G190" s="345" t="str">
        <f>IF('1. Staff Posts&amp;Salary (Listing)'!F189="","",'1. Staff Posts&amp;Salary (Listing)'!F189)</f>
        <v/>
      </c>
      <c r="H190" s="345" t="str">
        <f>IF('1. Staff Posts&amp;Salary (Listing)'!G189="","",'1. Staff Posts&amp;Salary (Listing)'!G189)</f>
        <v/>
      </c>
      <c r="I190" s="345" t="str">
        <f>IF('1. Staff Posts&amp;Salary (Listing)'!H189="","",'1. Staff Posts&amp;Salary (Listing)'!H189)</f>
        <v/>
      </c>
      <c r="J190" s="346" t="str">
        <f>IF('1. Staff Posts&amp;Salary (Listing)'!M189="","",'1. Staff Posts&amp;Salary (Listing)'!M189)</f>
        <v/>
      </c>
      <c r="K190" s="347"/>
      <c r="L190" s="348"/>
      <c r="M190" s="349">
        <f t="shared" si="22"/>
        <v>0</v>
      </c>
      <c r="N190" s="350">
        <f>IFERROR('1. Staff Posts&amp;Salary (Listing)'!L189/12*'2. Staff Costs (Annual)'!K190*'2. Staff Costs (Annual)'!L190*J190,0)</f>
        <v>0</v>
      </c>
      <c r="O190" s="248"/>
      <c r="P190" s="347"/>
      <c r="Q190" s="348"/>
      <c r="R190" s="349">
        <f t="shared" si="23"/>
        <v>0</v>
      </c>
      <c r="S190" s="350">
        <f>IFERROR('1. Staff Posts&amp;Salary (Listing)'!L189*(1+SUM(O190))/12*'2. Staff Costs (Annual)'!P190*'2. Staff Costs (Annual)'!Q190*J190,0)</f>
        <v>0</v>
      </c>
      <c r="T190" s="248"/>
      <c r="U190" s="347"/>
      <c r="V190" s="348"/>
      <c r="W190" s="349">
        <f t="shared" si="24"/>
        <v>0</v>
      </c>
      <c r="X190" s="350">
        <f>IFERROR('1. Staff Posts&amp;Salary (Listing)'!L189*(1+SUM(O190))*(1+SUM(T190))/12*'2. Staff Costs (Annual)'!U190*'2. Staff Costs (Annual)'!V190*J190,0)</f>
        <v>0</v>
      </c>
      <c r="Y190" s="248"/>
      <c r="Z190" s="347"/>
      <c r="AA190" s="348"/>
      <c r="AB190" s="349">
        <f t="shared" si="25"/>
        <v>0</v>
      </c>
      <c r="AC190" s="350">
        <f>IFERROR('1. Staff Posts&amp;Salary (Listing)'!L189*(1+SUM(O190))*(1+SUM(T190))*(1+SUM(Y190))/12*'2. Staff Costs (Annual)'!Z190*'2. Staff Costs (Annual)'!AA190*J190,0)</f>
        <v>0</v>
      </c>
      <c r="AD190" s="248"/>
      <c r="AE190" s="347"/>
      <c r="AF190" s="348"/>
      <c r="AG190" s="349">
        <f t="shared" si="26"/>
        <v>0</v>
      </c>
      <c r="AH190" s="350">
        <f>IFERROR('1. Staff Posts&amp;Salary (Listing)'!L189*(1+SUM(O190))*(1+SUM(T190))*(1+SUM(Y190))*(1+SUM(AD190))/12*'2. Staff Costs (Annual)'!AE190*'2. Staff Costs (Annual)'!AF190*J190,0)</f>
        <v>0</v>
      </c>
      <c r="AI190" s="351">
        <f t="shared" si="27"/>
        <v>0</v>
      </c>
      <c r="AJ190" s="352">
        <f t="shared" si="28"/>
        <v>0</v>
      </c>
      <c r="AK190" s="4"/>
    </row>
    <row r="191" spans="2:37" x14ac:dyDescent="0.25">
      <c r="B191" s="4"/>
      <c r="C191" s="344" t="str">
        <f>IF('1. Staff Posts&amp;Salary (Listing)'!C190="","",'1. Staff Posts&amp;Salary (Listing)'!C190)</f>
        <v/>
      </c>
      <c r="D191" s="345" t="str">
        <f>IF('1. Staff Posts&amp;Salary (Listing)'!D190="","",'1. Staff Posts&amp;Salary (Listing)'!D190)</f>
        <v/>
      </c>
      <c r="E191" s="345" t="str">
        <f>IF('1. Staff Posts&amp;Salary (Listing)'!E190="","",'1. Staff Posts&amp;Salary (Listing)'!E190)</f>
        <v/>
      </c>
      <c r="F191" s="345" t="str">
        <f>VLOOKUP(D191,'START - AWARD DETAILS'!$F$20:$I$40,3,0)</f>
        <v>&lt;select&gt;</v>
      </c>
      <c r="G191" s="345" t="str">
        <f>IF('1. Staff Posts&amp;Salary (Listing)'!F190="","",'1. Staff Posts&amp;Salary (Listing)'!F190)</f>
        <v/>
      </c>
      <c r="H191" s="345" t="str">
        <f>IF('1. Staff Posts&amp;Salary (Listing)'!G190="","",'1. Staff Posts&amp;Salary (Listing)'!G190)</f>
        <v/>
      </c>
      <c r="I191" s="345" t="str">
        <f>IF('1. Staff Posts&amp;Salary (Listing)'!H190="","",'1. Staff Posts&amp;Salary (Listing)'!H190)</f>
        <v/>
      </c>
      <c r="J191" s="346" t="str">
        <f>IF('1. Staff Posts&amp;Salary (Listing)'!M190="","",'1. Staff Posts&amp;Salary (Listing)'!M190)</f>
        <v/>
      </c>
      <c r="K191" s="347"/>
      <c r="L191" s="348"/>
      <c r="M191" s="349">
        <f t="shared" si="22"/>
        <v>0</v>
      </c>
      <c r="N191" s="350">
        <f>IFERROR('1. Staff Posts&amp;Salary (Listing)'!L190/12*'2. Staff Costs (Annual)'!K191*'2. Staff Costs (Annual)'!L191*J191,0)</f>
        <v>0</v>
      </c>
      <c r="O191" s="248"/>
      <c r="P191" s="347"/>
      <c r="Q191" s="348"/>
      <c r="R191" s="349">
        <f t="shared" si="23"/>
        <v>0</v>
      </c>
      <c r="S191" s="350">
        <f>IFERROR('1. Staff Posts&amp;Salary (Listing)'!L190*(1+SUM(O191))/12*'2. Staff Costs (Annual)'!P191*'2. Staff Costs (Annual)'!Q191*J191,0)</f>
        <v>0</v>
      </c>
      <c r="T191" s="248"/>
      <c r="U191" s="347"/>
      <c r="V191" s="348"/>
      <c r="W191" s="349">
        <f t="shared" si="24"/>
        <v>0</v>
      </c>
      <c r="X191" s="350">
        <f>IFERROR('1. Staff Posts&amp;Salary (Listing)'!L190*(1+SUM(O191))*(1+SUM(T191))/12*'2. Staff Costs (Annual)'!U191*'2. Staff Costs (Annual)'!V191*J191,0)</f>
        <v>0</v>
      </c>
      <c r="Y191" s="248"/>
      <c r="Z191" s="347"/>
      <c r="AA191" s="348"/>
      <c r="AB191" s="349">
        <f t="shared" si="25"/>
        <v>0</v>
      </c>
      <c r="AC191" s="350">
        <f>IFERROR('1. Staff Posts&amp;Salary (Listing)'!L190*(1+SUM(O191))*(1+SUM(T191))*(1+SUM(Y191))/12*'2. Staff Costs (Annual)'!Z191*'2. Staff Costs (Annual)'!AA191*J191,0)</f>
        <v>0</v>
      </c>
      <c r="AD191" s="248"/>
      <c r="AE191" s="347"/>
      <c r="AF191" s="348"/>
      <c r="AG191" s="349">
        <f t="shared" si="26"/>
        <v>0</v>
      </c>
      <c r="AH191" s="350">
        <f>IFERROR('1. Staff Posts&amp;Salary (Listing)'!L190*(1+SUM(O191))*(1+SUM(T191))*(1+SUM(Y191))*(1+SUM(AD191))/12*'2. Staff Costs (Annual)'!AE191*'2. Staff Costs (Annual)'!AF191*J191,0)</f>
        <v>0</v>
      </c>
      <c r="AI191" s="351">
        <f t="shared" si="27"/>
        <v>0</v>
      </c>
      <c r="AJ191" s="352">
        <f t="shared" si="28"/>
        <v>0</v>
      </c>
      <c r="AK191" s="4"/>
    </row>
    <row r="192" spans="2:37" x14ac:dyDescent="0.25">
      <c r="B192" s="4"/>
      <c r="C192" s="344" t="str">
        <f>IF('1. Staff Posts&amp;Salary (Listing)'!C191="","",'1. Staff Posts&amp;Salary (Listing)'!C191)</f>
        <v/>
      </c>
      <c r="D192" s="345" t="str">
        <f>IF('1. Staff Posts&amp;Salary (Listing)'!D191="","",'1. Staff Posts&amp;Salary (Listing)'!D191)</f>
        <v/>
      </c>
      <c r="E192" s="345" t="str">
        <f>IF('1. Staff Posts&amp;Salary (Listing)'!E191="","",'1. Staff Posts&amp;Salary (Listing)'!E191)</f>
        <v/>
      </c>
      <c r="F192" s="345" t="str">
        <f>VLOOKUP(D192,'START - AWARD DETAILS'!$F$20:$I$40,3,0)</f>
        <v>&lt;select&gt;</v>
      </c>
      <c r="G192" s="345" t="str">
        <f>IF('1. Staff Posts&amp;Salary (Listing)'!F191="","",'1. Staff Posts&amp;Salary (Listing)'!F191)</f>
        <v/>
      </c>
      <c r="H192" s="345" t="str">
        <f>IF('1. Staff Posts&amp;Salary (Listing)'!G191="","",'1. Staff Posts&amp;Salary (Listing)'!G191)</f>
        <v/>
      </c>
      <c r="I192" s="345" t="str">
        <f>IF('1. Staff Posts&amp;Salary (Listing)'!H191="","",'1. Staff Posts&amp;Salary (Listing)'!H191)</f>
        <v/>
      </c>
      <c r="J192" s="346" t="str">
        <f>IF('1. Staff Posts&amp;Salary (Listing)'!M191="","",'1. Staff Posts&amp;Salary (Listing)'!M191)</f>
        <v/>
      </c>
      <c r="K192" s="347"/>
      <c r="L192" s="348"/>
      <c r="M192" s="349">
        <f t="shared" si="22"/>
        <v>0</v>
      </c>
      <c r="N192" s="350">
        <f>IFERROR('1. Staff Posts&amp;Salary (Listing)'!L191/12*'2. Staff Costs (Annual)'!K192*'2. Staff Costs (Annual)'!L192*J192,0)</f>
        <v>0</v>
      </c>
      <c r="O192" s="248"/>
      <c r="P192" s="347"/>
      <c r="Q192" s="348"/>
      <c r="R192" s="349">
        <f t="shared" si="23"/>
        <v>0</v>
      </c>
      <c r="S192" s="350">
        <f>IFERROR('1. Staff Posts&amp;Salary (Listing)'!L191*(1+SUM(O192))/12*'2. Staff Costs (Annual)'!P192*'2. Staff Costs (Annual)'!Q192*J192,0)</f>
        <v>0</v>
      </c>
      <c r="T192" s="248"/>
      <c r="U192" s="347"/>
      <c r="V192" s="348"/>
      <c r="W192" s="349">
        <f t="shared" si="24"/>
        <v>0</v>
      </c>
      <c r="X192" s="350">
        <f>IFERROR('1. Staff Posts&amp;Salary (Listing)'!L191*(1+SUM(O192))*(1+SUM(T192))/12*'2. Staff Costs (Annual)'!U192*'2. Staff Costs (Annual)'!V192*J192,0)</f>
        <v>0</v>
      </c>
      <c r="Y192" s="248"/>
      <c r="Z192" s="347"/>
      <c r="AA192" s="348"/>
      <c r="AB192" s="349">
        <f t="shared" si="25"/>
        <v>0</v>
      </c>
      <c r="AC192" s="350">
        <f>IFERROR('1. Staff Posts&amp;Salary (Listing)'!L191*(1+SUM(O192))*(1+SUM(T192))*(1+SUM(Y192))/12*'2. Staff Costs (Annual)'!Z192*'2. Staff Costs (Annual)'!AA192*J192,0)</f>
        <v>0</v>
      </c>
      <c r="AD192" s="248"/>
      <c r="AE192" s="347"/>
      <c r="AF192" s="348"/>
      <c r="AG192" s="349">
        <f t="shared" si="26"/>
        <v>0</v>
      </c>
      <c r="AH192" s="350">
        <f>IFERROR('1. Staff Posts&amp;Salary (Listing)'!L191*(1+SUM(O192))*(1+SUM(T192))*(1+SUM(Y192))*(1+SUM(AD192))/12*'2. Staff Costs (Annual)'!AE192*'2. Staff Costs (Annual)'!AF192*J192,0)</f>
        <v>0</v>
      </c>
      <c r="AI192" s="351">
        <f t="shared" si="27"/>
        <v>0</v>
      </c>
      <c r="AJ192" s="352">
        <f t="shared" si="28"/>
        <v>0</v>
      </c>
      <c r="AK192" s="4"/>
    </row>
    <row r="193" spans="2:37" x14ac:dyDescent="0.25">
      <c r="B193" s="4"/>
      <c r="C193" s="344" t="str">
        <f>IF('1. Staff Posts&amp;Salary (Listing)'!C192="","",'1. Staff Posts&amp;Salary (Listing)'!C192)</f>
        <v/>
      </c>
      <c r="D193" s="345" t="str">
        <f>IF('1. Staff Posts&amp;Salary (Listing)'!D192="","",'1. Staff Posts&amp;Salary (Listing)'!D192)</f>
        <v/>
      </c>
      <c r="E193" s="345" t="str">
        <f>IF('1. Staff Posts&amp;Salary (Listing)'!E192="","",'1. Staff Posts&amp;Salary (Listing)'!E192)</f>
        <v/>
      </c>
      <c r="F193" s="345" t="str">
        <f>VLOOKUP(D193,'START - AWARD DETAILS'!$F$20:$I$40,3,0)</f>
        <v>&lt;select&gt;</v>
      </c>
      <c r="G193" s="345" t="str">
        <f>IF('1. Staff Posts&amp;Salary (Listing)'!F192="","",'1. Staff Posts&amp;Salary (Listing)'!F192)</f>
        <v/>
      </c>
      <c r="H193" s="345" t="str">
        <f>IF('1. Staff Posts&amp;Salary (Listing)'!G192="","",'1. Staff Posts&amp;Salary (Listing)'!G192)</f>
        <v/>
      </c>
      <c r="I193" s="345" t="str">
        <f>IF('1. Staff Posts&amp;Salary (Listing)'!H192="","",'1. Staff Posts&amp;Salary (Listing)'!H192)</f>
        <v/>
      </c>
      <c r="J193" s="346" t="str">
        <f>IF('1. Staff Posts&amp;Salary (Listing)'!M192="","",'1. Staff Posts&amp;Salary (Listing)'!M192)</f>
        <v/>
      </c>
      <c r="K193" s="347"/>
      <c r="L193" s="348"/>
      <c r="M193" s="349">
        <f t="shared" si="22"/>
        <v>0</v>
      </c>
      <c r="N193" s="350">
        <f>IFERROR('1. Staff Posts&amp;Salary (Listing)'!L192/12*'2. Staff Costs (Annual)'!K193*'2. Staff Costs (Annual)'!L193*J193,0)</f>
        <v>0</v>
      </c>
      <c r="O193" s="248"/>
      <c r="P193" s="347"/>
      <c r="Q193" s="348"/>
      <c r="R193" s="349">
        <f t="shared" si="23"/>
        <v>0</v>
      </c>
      <c r="S193" s="350">
        <f>IFERROR('1. Staff Posts&amp;Salary (Listing)'!L192*(1+SUM(O193))/12*'2. Staff Costs (Annual)'!P193*'2. Staff Costs (Annual)'!Q193*J193,0)</f>
        <v>0</v>
      </c>
      <c r="T193" s="248"/>
      <c r="U193" s="347"/>
      <c r="V193" s="348"/>
      <c r="W193" s="349">
        <f t="shared" si="24"/>
        <v>0</v>
      </c>
      <c r="X193" s="350">
        <f>IFERROR('1. Staff Posts&amp;Salary (Listing)'!L192*(1+SUM(O193))*(1+SUM(T193))/12*'2. Staff Costs (Annual)'!U193*'2. Staff Costs (Annual)'!V193*J193,0)</f>
        <v>0</v>
      </c>
      <c r="Y193" s="248"/>
      <c r="Z193" s="347"/>
      <c r="AA193" s="348"/>
      <c r="AB193" s="349">
        <f t="shared" si="25"/>
        <v>0</v>
      </c>
      <c r="AC193" s="350">
        <f>IFERROR('1. Staff Posts&amp;Salary (Listing)'!L192*(1+SUM(O193))*(1+SUM(T193))*(1+SUM(Y193))/12*'2. Staff Costs (Annual)'!Z193*'2. Staff Costs (Annual)'!AA193*J193,0)</f>
        <v>0</v>
      </c>
      <c r="AD193" s="248"/>
      <c r="AE193" s="347"/>
      <c r="AF193" s="348"/>
      <c r="AG193" s="349">
        <f t="shared" si="26"/>
        <v>0</v>
      </c>
      <c r="AH193" s="350">
        <f>IFERROR('1. Staff Posts&amp;Salary (Listing)'!L192*(1+SUM(O193))*(1+SUM(T193))*(1+SUM(Y193))*(1+SUM(AD193))/12*'2. Staff Costs (Annual)'!AE193*'2. Staff Costs (Annual)'!AF193*J193,0)</f>
        <v>0</v>
      </c>
      <c r="AI193" s="351">
        <f t="shared" si="27"/>
        <v>0</v>
      </c>
      <c r="AJ193" s="352">
        <f t="shared" si="28"/>
        <v>0</v>
      </c>
      <c r="AK193" s="4"/>
    </row>
    <row r="194" spans="2:37" x14ac:dyDescent="0.25">
      <c r="B194" s="4"/>
      <c r="C194" s="344" t="str">
        <f>IF('1. Staff Posts&amp;Salary (Listing)'!C193="","",'1. Staff Posts&amp;Salary (Listing)'!C193)</f>
        <v/>
      </c>
      <c r="D194" s="345" t="str">
        <f>IF('1. Staff Posts&amp;Salary (Listing)'!D193="","",'1. Staff Posts&amp;Salary (Listing)'!D193)</f>
        <v/>
      </c>
      <c r="E194" s="345" t="str">
        <f>IF('1. Staff Posts&amp;Salary (Listing)'!E193="","",'1. Staff Posts&amp;Salary (Listing)'!E193)</f>
        <v/>
      </c>
      <c r="F194" s="345" t="str">
        <f>VLOOKUP(D194,'START - AWARD DETAILS'!$F$20:$I$40,3,0)</f>
        <v>&lt;select&gt;</v>
      </c>
      <c r="G194" s="345" t="str">
        <f>IF('1. Staff Posts&amp;Salary (Listing)'!F193="","",'1. Staff Posts&amp;Salary (Listing)'!F193)</f>
        <v/>
      </c>
      <c r="H194" s="345" t="str">
        <f>IF('1. Staff Posts&amp;Salary (Listing)'!G193="","",'1. Staff Posts&amp;Salary (Listing)'!G193)</f>
        <v/>
      </c>
      <c r="I194" s="345" t="str">
        <f>IF('1. Staff Posts&amp;Salary (Listing)'!H193="","",'1. Staff Posts&amp;Salary (Listing)'!H193)</f>
        <v/>
      </c>
      <c r="J194" s="346" t="str">
        <f>IF('1. Staff Posts&amp;Salary (Listing)'!M193="","",'1. Staff Posts&amp;Salary (Listing)'!M193)</f>
        <v/>
      </c>
      <c r="K194" s="347"/>
      <c r="L194" s="348"/>
      <c r="M194" s="349">
        <f t="shared" si="22"/>
        <v>0</v>
      </c>
      <c r="N194" s="350">
        <f>IFERROR('1. Staff Posts&amp;Salary (Listing)'!L193/12*'2. Staff Costs (Annual)'!K194*'2. Staff Costs (Annual)'!L194*J194,0)</f>
        <v>0</v>
      </c>
      <c r="O194" s="248"/>
      <c r="P194" s="347"/>
      <c r="Q194" s="348"/>
      <c r="R194" s="349">
        <f t="shared" si="23"/>
        <v>0</v>
      </c>
      <c r="S194" s="350">
        <f>IFERROR('1. Staff Posts&amp;Salary (Listing)'!L193*(1+SUM(O194))/12*'2. Staff Costs (Annual)'!P194*'2. Staff Costs (Annual)'!Q194*J194,0)</f>
        <v>0</v>
      </c>
      <c r="T194" s="248"/>
      <c r="U194" s="347"/>
      <c r="V194" s="348"/>
      <c r="W194" s="349">
        <f t="shared" si="24"/>
        <v>0</v>
      </c>
      <c r="X194" s="350">
        <f>IFERROR('1. Staff Posts&amp;Salary (Listing)'!L193*(1+SUM(O194))*(1+SUM(T194))/12*'2. Staff Costs (Annual)'!U194*'2. Staff Costs (Annual)'!V194*J194,0)</f>
        <v>0</v>
      </c>
      <c r="Y194" s="248"/>
      <c r="Z194" s="347"/>
      <c r="AA194" s="348"/>
      <c r="AB194" s="349">
        <f t="shared" si="25"/>
        <v>0</v>
      </c>
      <c r="AC194" s="350">
        <f>IFERROR('1. Staff Posts&amp;Salary (Listing)'!L193*(1+SUM(O194))*(1+SUM(T194))*(1+SUM(Y194))/12*'2. Staff Costs (Annual)'!Z194*'2. Staff Costs (Annual)'!AA194*J194,0)</f>
        <v>0</v>
      </c>
      <c r="AD194" s="248"/>
      <c r="AE194" s="347"/>
      <c r="AF194" s="348"/>
      <c r="AG194" s="349">
        <f t="shared" si="26"/>
        <v>0</v>
      </c>
      <c r="AH194" s="350">
        <f>IFERROR('1. Staff Posts&amp;Salary (Listing)'!L193*(1+SUM(O194))*(1+SUM(T194))*(1+SUM(Y194))*(1+SUM(AD194))/12*'2. Staff Costs (Annual)'!AE194*'2. Staff Costs (Annual)'!AF194*J194,0)</f>
        <v>0</v>
      </c>
      <c r="AI194" s="351">
        <f t="shared" si="27"/>
        <v>0</v>
      </c>
      <c r="AJ194" s="352">
        <f t="shared" si="28"/>
        <v>0</v>
      </c>
      <c r="AK194" s="4"/>
    </row>
    <row r="195" spans="2:37" x14ac:dyDescent="0.25">
      <c r="B195" s="4"/>
      <c r="C195" s="344" t="str">
        <f>IF('1. Staff Posts&amp;Salary (Listing)'!C194="","",'1. Staff Posts&amp;Salary (Listing)'!C194)</f>
        <v/>
      </c>
      <c r="D195" s="345" t="str">
        <f>IF('1. Staff Posts&amp;Salary (Listing)'!D194="","",'1. Staff Posts&amp;Salary (Listing)'!D194)</f>
        <v/>
      </c>
      <c r="E195" s="345" t="str">
        <f>IF('1. Staff Posts&amp;Salary (Listing)'!E194="","",'1. Staff Posts&amp;Salary (Listing)'!E194)</f>
        <v/>
      </c>
      <c r="F195" s="345" t="str">
        <f>VLOOKUP(D195,'START - AWARD DETAILS'!$F$20:$I$40,3,0)</f>
        <v>&lt;select&gt;</v>
      </c>
      <c r="G195" s="345" t="str">
        <f>IF('1. Staff Posts&amp;Salary (Listing)'!F194="","",'1. Staff Posts&amp;Salary (Listing)'!F194)</f>
        <v/>
      </c>
      <c r="H195" s="345" t="str">
        <f>IF('1. Staff Posts&amp;Salary (Listing)'!G194="","",'1. Staff Posts&amp;Salary (Listing)'!G194)</f>
        <v/>
      </c>
      <c r="I195" s="345" t="str">
        <f>IF('1. Staff Posts&amp;Salary (Listing)'!H194="","",'1. Staff Posts&amp;Salary (Listing)'!H194)</f>
        <v/>
      </c>
      <c r="J195" s="346" t="str">
        <f>IF('1. Staff Posts&amp;Salary (Listing)'!M194="","",'1. Staff Posts&amp;Salary (Listing)'!M194)</f>
        <v/>
      </c>
      <c r="K195" s="347"/>
      <c r="L195" s="348"/>
      <c r="M195" s="349">
        <f t="shared" si="22"/>
        <v>0</v>
      </c>
      <c r="N195" s="350">
        <f>IFERROR('1. Staff Posts&amp;Salary (Listing)'!L194/12*'2. Staff Costs (Annual)'!K195*'2. Staff Costs (Annual)'!L195*J195,0)</f>
        <v>0</v>
      </c>
      <c r="O195" s="248"/>
      <c r="P195" s="347"/>
      <c r="Q195" s="348"/>
      <c r="R195" s="349">
        <f t="shared" si="23"/>
        <v>0</v>
      </c>
      <c r="S195" s="350">
        <f>IFERROR('1. Staff Posts&amp;Salary (Listing)'!L194*(1+SUM(O195))/12*'2. Staff Costs (Annual)'!P195*'2. Staff Costs (Annual)'!Q195*J195,0)</f>
        <v>0</v>
      </c>
      <c r="T195" s="248"/>
      <c r="U195" s="347"/>
      <c r="V195" s="348"/>
      <c r="W195" s="349">
        <f t="shared" si="24"/>
        <v>0</v>
      </c>
      <c r="X195" s="350">
        <f>IFERROR('1. Staff Posts&amp;Salary (Listing)'!L194*(1+SUM(O195))*(1+SUM(T195))/12*'2. Staff Costs (Annual)'!U195*'2. Staff Costs (Annual)'!V195*J195,0)</f>
        <v>0</v>
      </c>
      <c r="Y195" s="248"/>
      <c r="Z195" s="347"/>
      <c r="AA195" s="348"/>
      <c r="AB195" s="349">
        <f t="shared" si="25"/>
        <v>0</v>
      </c>
      <c r="AC195" s="350">
        <f>IFERROR('1. Staff Posts&amp;Salary (Listing)'!L194*(1+SUM(O195))*(1+SUM(T195))*(1+SUM(Y195))/12*'2. Staff Costs (Annual)'!Z195*'2. Staff Costs (Annual)'!AA195*J195,0)</f>
        <v>0</v>
      </c>
      <c r="AD195" s="248"/>
      <c r="AE195" s="347"/>
      <c r="AF195" s="348"/>
      <c r="AG195" s="349">
        <f t="shared" si="26"/>
        <v>0</v>
      </c>
      <c r="AH195" s="350">
        <f>IFERROR('1. Staff Posts&amp;Salary (Listing)'!L194*(1+SUM(O195))*(1+SUM(T195))*(1+SUM(Y195))*(1+SUM(AD195))/12*'2. Staff Costs (Annual)'!AE195*'2. Staff Costs (Annual)'!AF195*J195,0)</f>
        <v>0</v>
      </c>
      <c r="AI195" s="351">
        <f t="shared" si="27"/>
        <v>0</v>
      </c>
      <c r="AJ195" s="352">
        <f t="shared" si="28"/>
        <v>0</v>
      </c>
      <c r="AK195" s="4"/>
    </row>
    <row r="196" spans="2:37" x14ac:dyDescent="0.25">
      <c r="B196" s="4"/>
      <c r="C196" s="344" t="str">
        <f>IF('1. Staff Posts&amp;Salary (Listing)'!C195="","",'1. Staff Posts&amp;Salary (Listing)'!C195)</f>
        <v/>
      </c>
      <c r="D196" s="345" t="str">
        <f>IF('1. Staff Posts&amp;Salary (Listing)'!D195="","",'1. Staff Posts&amp;Salary (Listing)'!D195)</f>
        <v/>
      </c>
      <c r="E196" s="345" t="str">
        <f>IF('1. Staff Posts&amp;Salary (Listing)'!E195="","",'1. Staff Posts&amp;Salary (Listing)'!E195)</f>
        <v/>
      </c>
      <c r="F196" s="345" t="str">
        <f>VLOOKUP(D196,'START - AWARD DETAILS'!$F$20:$I$40,3,0)</f>
        <v>&lt;select&gt;</v>
      </c>
      <c r="G196" s="345" t="str">
        <f>IF('1. Staff Posts&amp;Salary (Listing)'!F195="","",'1. Staff Posts&amp;Salary (Listing)'!F195)</f>
        <v/>
      </c>
      <c r="H196" s="345" t="str">
        <f>IF('1. Staff Posts&amp;Salary (Listing)'!G195="","",'1. Staff Posts&amp;Salary (Listing)'!G195)</f>
        <v/>
      </c>
      <c r="I196" s="345" t="str">
        <f>IF('1. Staff Posts&amp;Salary (Listing)'!H195="","",'1. Staff Posts&amp;Salary (Listing)'!H195)</f>
        <v/>
      </c>
      <c r="J196" s="346" t="str">
        <f>IF('1. Staff Posts&amp;Salary (Listing)'!M195="","",'1. Staff Posts&amp;Salary (Listing)'!M195)</f>
        <v/>
      </c>
      <c r="K196" s="347"/>
      <c r="L196" s="348"/>
      <c r="M196" s="349">
        <f t="shared" si="22"/>
        <v>0</v>
      </c>
      <c r="N196" s="350">
        <f>IFERROR('1. Staff Posts&amp;Salary (Listing)'!L195/12*'2. Staff Costs (Annual)'!K196*'2. Staff Costs (Annual)'!L196*J196,0)</f>
        <v>0</v>
      </c>
      <c r="O196" s="248"/>
      <c r="P196" s="347"/>
      <c r="Q196" s="348"/>
      <c r="R196" s="349">
        <f t="shared" si="23"/>
        <v>0</v>
      </c>
      <c r="S196" s="350">
        <f>IFERROR('1. Staff Posts&amp;Salary (Listing)'!L195*(1+SUM(O196))/12*'2. Staff Costs (Annual)'!P196*'2. Staff Costs (Annual)'!Q196*J196,0)</f>
        <v>0</v>
      </c>
      <c r="T196" s="248"/>
      <c r="U196" s="347"/>
      <c r="V196" s="348"/>
      <c r="W196" s="349">
        <f t="shared" si="24"/>
        <v>0</v>
      </c>
      <c r="X196" s="350">
        <f>IFERROR('1. Staff Posts&amp;Salary (Listing)'!L195*(1+SUM(O196))*(1+SUM(T196))/12*'2. Staff Costs (Annual)'!U196*'2. Staff Costs (Annual)'!V196*J196,0)</f>
        <v>0</v>
      </c>
      <c r="Y196" s="248"/>
      <c r="Z196" s="347"/>
      <c r="AA196" s="348"/>
      <c r="AB196" s="349">
        <f t="shared" si="25"/>
        <v>0</v>
      </c>
      <c r="AC196" s="350">
        <f>IFERROR('1. Staff Posts&amp;Salary (Listing)'!L195*(1+SUM(O196))*(1+SUM(T196))*(1+SUM(Y196))/12*'2. Staff Costs (Annual)'!Z196*'2. Staff Costs (Annual)'!AA196*J196,0)</f>
        <v>0</v>
      </c>
      <c r="AD196" s="248"/>
      <c r="AE196" s="347"/>
      <c r="AF196" s="348"/>
      <c r="AG196" s="349">
        <f t="shared" si="26"/>
        <v>0</v>
      </c>
      <c r="AH196" s="350">
        <f>IFERROR('1. Staff Posts&amp;Salary (Listing)'!L195*(1+SUM(O196))*(1+SUM(T196))*(1+SUM(Y196))*(1+SUM(AD196))/12*'2. Staff Costs (Annual)'!AE196*'2. Staff Costs (Annual)'!AF196*J196,0)</f>
        <v>0</v>
      </c>
      <c r="AI196" s="351">
        <f t="shared" si="27"/>
        <v>0</v>
      </c>
      <c r="AJ196" s="352">
        <f t="shared" si="28"/>
        <v>0</v>
      </c>
      <c r="AK196" s="4"/>
    </row>
    <row r="197" spans="2:37" x14ac:dyDescent="0.25">
      <c r="B197" s="4"/>
      <c r="C197" s="344" t="str">
        <f>IF('1. Staff Posts&amp;Salary (Listing)'!C196="","",'1. Staff Posts&amp;Salary (Listing)'!C196)</f>
        <v/>
      </c>
      <c r="D197" s="345" t="str">
        <f>IF('1. Staff Posts&amp;Salary (Listing)'!D196="","",'1. Staff Posts&amp;Salary (Listing)'!D196)</f>
        <v/>
      </c>
      <c r="E197" s="345" t="str">
        <f>IF('1. Staff Posts&amp;Salary (Listing)'!E196="","",'1. Staff Posts&amp;Salary (Listing)'!E196)</f>
        <v/>
      </c>
      <c r="F197" s="345" t="str">
        <f>VLOOKUP(D197,'START - AWARD DETAILS'!$F$20:$I$40,3,0)</f>
        <v>&lt;select&gt;</v>
      </c>
      <c r="G197" s="345" t="str">
        <f>IF('1. Staff Posts&amp;Salary (Listing)'!F196="","",'1. Staff Posts&amp;Salary (Listing)'!F196)</f>
        <v/>
      </c>
      <c r="H197" s="345" t="str">
        <f>IF('1. Staff Posts&amp;Salary (Listing)'!G196="","",'1. Staff Posts&amp;Salary (Listing)'!G196)</f>
        <v/>
      </c>
      <c r="I197" s="345" t="str">
        <f>IF('1. Staff Posts&amp;Salary (Listing)'!H196="","",'1. Staff Posts&amp;Salary (Listing)'!H196)</f>
        <v/>
      </c>
      <c r="J197" s="346" t="str">
        <f>IF('1. Staff Posts&amp;Salary (Listing)'!M196="","",'1. Staff Posts&amp;Salary (Listing)'!M196)</f>
        <v/>
      </c>
      <c r="K197" s="347"/>
      <c r="L197" s="348"/>
      <c r="M197" s="349">
        <f t="shared" si="22"/>
        <v>0</v>
      </c>
      <c r="N197" s="350">
        <f>IFERROR('1. Staff Posts&amp;Salary (Listing)'!L196/12*'2. Staff Costs (Annual)'!K197*'2. Staff Costs (Annual)'!L197*J197,0)</f>
        <v>0</v>
      </c>
      <c r="O197" s="248"/>
      <c r="P197" s="347"/>
      <c r="Q197" s="348"/>
      <c r="R197" s="349">
        <f t="shared" si="23"/>
        <v>0</v>
      </c>
      <c r="S197" s="350">
        <f>IFERROR('1. Staff Posts&amp;Salary (Listing)'!L196*(1+SUM(O197))/12*'2. Staff Costs (Annual)'!P197*'2. Staff Costs (Annual)'!Q197*J197,0)</f>
        <v>0</v>
      </c>
      <c r="T197" s="248"/>
      <c r="U197" s="347"/>
      <c r="V197" s="348"/>
      <c r="W197" s="349">
        <f t="shared" si="24"/>
        <v>0</v>
      </c>
      <c r="X197" s="350">
        <f>IFERROR('1. Staff Posts&amp;Salary (Listing)'!L196*(1+SUM(O197))*(1+SUM(T197))/12*'2. Staff Costs (Annual)'!U197*'2. Staff Costs (Annual)'!V197*J197,0)</f>
        <v>0</v>
      </c>
      <c r="Y197" s="248"/>
      <c r="Z197" s="347"/>
      <c r="AA197" s="348"/>
      <c r="AB197" s="349">
        <f t="shared" si="25"/>
        <v>0</v>
      </c>
      <c r="AC197" s="350">
        <f>IFERROR('1. Staff Posts&amp;Salary (Listing)'!L196*(1+SUM(O197))*(1+SUM(T197))*(1+SUM(Y197))/12*'2. Staff Costs (Annual)'!Z197*'2. Staff Costs (Annual)'!AA197*J197,0)</f>
        <v>0</v>
      </c>
      <c r="AD197" s="248"/>
      <c r="AE197" s="347"/>
      <c r="AF197" s="348"/>
      <c r="AG197" s="349">
        <f t="shared" si="26"/>
        <v>0</v>
      </c>
      <c r="AH197" s="350">
        <f>IFERROR('1. Staff Posts&amp;Salary (Listing)'!L196*(1+SUM(O197))*(1+SUM(T197))*(1+SUM(Y197))*(1+SUM(AD197))/12*'2. Staff Costs (Annual)'!AE197*'2. Staff Costs (Annual)'!AF197*J197,0)</f>
        <v>0</v>
      </c>
      <c r="AI197" s="351">
        <f t="shared" si="27"/>
        <v>0</v>
      </c>
      <c r="AJ197" s="352">
        <f t="shared" si="28"/>
        <v>0</v>
      </c>
      <c r="AK197" s="4"/>
    </row>
    <row r="198" spans="2:37" x14ac:dyDescent="0.25">
      <c r="B198" s="4"/>
      <c r="C198" s="344" t="str">
        <f>IF('1. Staff Posts&amp;Salary (Listing)'!C197="","",'1. Staff Posts&amp;Salary (Listing)'!C197)</f>
        <v/>
      </c>
      <c r="D198" s="345" t="str">
        <f>IF('1. Staff Posts&amp;Salary (Listing)'!D197="","",'1. Staff Posts&amp;Salary (Listing)'!D197)</f>
        <v/>
      </c>
      <c r="E198" s="345" t="str">
        <f>IF('1. Staff Posts&amp;Salary (Listing)'!E197="","",'1. Staff Posts&amp;Salary (Listing)'!E197)</f>
        <v/>
      </c>
      <c r="F198" s="345" t="str">
        <f>VLOOKUP(D198,'START - AWARD DETAILS'!$F$20:$I$40,3,0)</f>
        <v>&lt;select&gt;</v>
      </c>
      <c r="G198" s="345" t="str">
        <f>IF('1. Staff Posts&amp;Salary (Listing)'!F197="","",'1. Staff Posts&amp;Salary (Listing)'!F197)</f>
        <v/>
      </c>
      <c r="H198" s="345" t="str">
        <f>IF('1. Staff Posts&amp;Salary (Listing)'!G197="","",'1. Staff Posts&amp;Salary (Listing)'!G197)</f>
        <v/>
      </c>
      <c r="I198" s="345" t="str">
        <f>IF('1. Staff Posts&amp;Salary (Listing)'!H197="","",'1. Staff Posts&amp;Salary (Listing)'!H197)</f>
        <v/>
      </c>
      <c r="J198" s="346" t="str">
        <f>IF('1. Staff Posts&amp;Salary (Listing)'!M197="","",'1. Staff Posts&amp;Salary (Listing)'!M197)</f>
        <v/>
      </c>
      <c r="K198" s="347"/>
      <c r="L198" s="348"/>
      <c r="M198" s="349">
        <f t="shared" si="22"/>
        <v>0</v>
      </c>
      <c r="N198" s="350">
        <f>IFERROR('1. Staff Posts&amp;Salary (Listing)'!L197/12*'2. Staff Costs (Annual)'!K198*'2. Staff Costs (Annual)'!L198*J198,0)</f>
        <v>0</v>
      </c>
      <c r="O198" s="248"/>
      <c r="P198" s="347"/>
      <c r="Q198" s="348"/>
      <c r="R198" s="349">
        <f t="shared" si="23"/>
        <v>0</v>
      </c>
      <c r="S198" s="350">
        <f>IFERROR('1. Staff Posts&amp;Salary (Listing)'!L197*(1+SUM(O198))/12*'2. Staff Costs (Annual)'!P198*'2. Staff Costs (Annual)'!Q198*J198,0)</f>
        <v>0</v>
      </c>
      <c r="T198" s="248"/>
      <c r="U198" s="347"/>
      <c r="V198" s="348"/>
      <c r="W198" s="349">
        <f t="shared" si="24"/>
        <v>0</v>
      </c>
      <c r="X198" s="350">
        <f>IFERROR('1. Staff Posts&amp;Salary (Listing)'!L197*(1+SUM(O198))*(1+SUM(T198))/12*'2. Staff Costs (Annual)'!U198*'2. Staff Costs (Annual)'!V198*J198,0)</f>
        <v>0</v>
      </c>
      <c r="Y198" s="248"/>
      <c r="Z198" s="347"/>
      <c r="AA198" s="348"/>
      <c r="AB198" s="349">
        <f t="shared" si="25"/>
        <v>0</v>
      </c>
      <c r="AC198" s="350">
        <f>IFERROR('1. Staff Posts&amp;Salary (Listing)'!L197*(1+SUM(O198))*(1+SUM(T198))*(1+SUM(Y198))/12*'2. Staff Costs (Annual)'!Z198*'2. Staff Costs (Annual)'!AA198*J198,0)</f>
        <v>0</v>
      </c>
      <c r="AD198" s="248"/>
      <c r="AE198" s="347"/>
      <c r="AF198" s="348"/>
      <c r="AG198" s="349">
        <f t="shared" si="26"/>
        <v>0</v>
      </c>
      <c r="AH198" s="350">
        <f>IFERROR('1. Staff Posts&amp;Salary (Listing)'!L197*(1+SUM(O198))*(1+SUM(T198))*(1+SUM(Y198))*(1+SUM(AD198))/12*'2. Staff Costs (Annual)'!AE198*'2. Staff Costs (Annual)'!AF198*J198,0)</f>
        <v>0</v>
      </c>
      <c r="AI198" s="351">
        <f t="shared" si="27"/>
        <v>0</v>
      </c>
      <c r="AJ198" s="352">
        <f t="shared" si="28"/>
        <v>0</v>
      </c>
      <c r="AK198" s="4"/>
    </row>
    <row r="199" spans="2:37" x14ac:dyDescent="0.25">
      <c r="B199" s="4"/>
      <c r="C199" s="344" t="str">
        <f>IF('1. Staff Posts&amp;Salary (Listing)'!C198="","",'1. Staff Posts&amp;Salary (Listing)'!C198)</f>
        <v/>
      </c>
      <c r="D199" s="345" t="str">
        <f>IF('1. Staff Posts&amp;Salary (Listing)'!D198="","",'1. Staff Posts&amp;Salary (Listing)'!D198)</f>
        <v/>
      </c>
      <c r="E199" s="345" t="str">
        <f>IF('1. Staff Posts&amp;Salary (Listing)'!E198="","",'1. Staff Posts&amp;Salary (Listing)'!E198)</f>
        <v/>
      </c>
      <c r="F199" s="345" t="str">
        <f>VLOOKUP(D199,'START - AWARD DETAILS'!$F$20:$I$40,3,0)</f>
        <v>&lt;select&gt;</v>
      </c>
      <c r="G199" s="345" t="str">
        <f>IF('1. Staff Posts&amp;Salary (Listing)'!F198="","",'1. Staff Posts&amp;Salary (Listing)'!F198)</f>
        <v/>
      </c>
      <c r="H199" s="345" t="str">
        <f>IF('1. Staff Posts&amp;Salary (Listing)'!G198="","",'1. Staff Posts&amp;Salary (Listing)'!G198)</f>
        <v/>
      </c>
      <c r="I199" s="345" t="str">
        <f>IF('1. Staff Posts&amp;Salary (Listing)'!H198="","",'1. Staff Posts&amp;Salary (Listing)'!H198)</f>
        <v/>
      </c>
      <c r="J199" s="346" t="str">
        <f>IF('1. Staff Posts&amp;Salary (Listing)'!M198="","",'1. Staff Posts&amp;Salary (Listing)'!M198)</f>
        <v/>
      </c>
      <c r="K199" s="347"/>
      <c r="L199" s="348"/>
      <c r="M199" s="349">
        <f t="shared" si="22"/>
        <v>0</v>
      </c>
      <c r="N199" s="350">
        <f>IFERROR('1. Staff Posts&amp;Salary (Listing)'!L198/12*'2. Staff Costs (Annual)'!K199*'2. Staff Costs (Annual)'!L199*J199,0)</f>
        <v>0</v>
      </c>
      <c r="O199" s="248"/>
      <c r="P199" s="347"/>
      <c r="Q199" s="348"/>
      <c r="R199" s="349">
        <f t="shared" si="23"/>
        <v>0</v>
      </c>
      <c r="S199" s="350">
        <f>IFERROR('1. Staff Posts&amp;Salary (Listing)'!L198*(1+SUM(O199))/12*'2. Staff Costs (Annual)'!P199*'2. Staff Costs (Annual)'!Q199*J199,0)</f>
        <v>0</v>
      </c>
      <c r="T199" s="248"/>
      <c r="U199" s="347"/>
      <c r="V199" s="348"/>
      <c r="W199" s="349">
        <f t="shared" si="24"/>
        <v>0</v>
      </c>
      <c r="X199" s="350">
        <f>IFERROR('1. Staff Posts&amp;Salary (Listing)'!L198*(1+SUM(O199))*(1+SUM(T199))/12*'2. Staff Costs (Annual)'!U199*'2. Staff Costs (Annual)'!V199*J199,0)</f>
        <v>0</v>
      </c>
      <c r="Y199" s="248"/>
      <c r="Z199" s="347"/>
      <c r="AA199" s="348"/>
      <c r="AB199" s="349">
        <f t="shared" si="25"/>
        <v>0</v>
      </c>
      <c r="AC199" s="350">
        <f>IFERROR('1. Staff Posts&amp;Salary (Listing)'!L198*(1+SUM(O199))*(1+SUM(T199))*(1+SUM(Y199))/12*'2. Staff Costs (Annual)'!Z199*'2. Staff Costs (Annual)'!AA199*J199,0)</f>
        <v>0</v>
      </c>
      <c r="AD199" s="248"/>
      <c r="AE199" s="347"/>
      <c r="AF199" s="348"/>
      <c r="AG199" s="349">
        <f t="shared" si="26"/>
        <v>0</v>
      </c>
      <c r="AH199" s="350">
        <f>IFERROR('1. Staff Posts&amp;Salary (Listing)'!L198*(1+SUM(O199))*(1+SUM(T199))*(1+SUM(Y199))*(1+SUM(AD199))/12*'2. Staff Costs (Annual)'!AE199*'2. Staff Costs (Annual)'!AF199*J199,0)</f>
        <v>0</v>
      </c>
      <c r="AI199" s="351">
        <f t="shared" si="27"/>
        <v>0</v>
      </c>
      <c r="AJ199" s="352">
        <f t="shared" si="28"/>
        <v>0</v>
      </c>
      <c r="AK199" s="4"/>
    </row>
    <row r="200" spans="2:37" x14ac:dyDescent="0.25">
      <c r="B200" s="4"/>
      <c r="C200" s="344" t="str">
        <f>IF('1. Staff Posts&amp;Salary (Listing)'!C199="","",'1. Staff Posts&amp;Salary (Listing)'!C199)</f>
        <v/>
      </c>
      <c r="D200" s="345" t="str">
        <f>IF('1. Staff Posts&amp;Salary (Listing)'!D199="","",'1. Staff Posts&amp;Salary (Listing)'!D199)</f>
        <v/>
      </c>
      <c r="E200" s="345" t="str">
        <f>IF('1. Staff Posts&amp;Salary (Listing)'!E199="","",'1. Staff Posts&amp;Salary (Listing)'!E199)</f>
        <v/>
      </c>
      <c r="F200" s="345" t="str">
        <f>VLOOKUP(D200,'START - AWARD DETAILS'!$F$20:$I$40,3,0)</f>
        <v>&lt;select&gt;</v>
      </c>
      <c r="G200" s="345" t="str">
        <f>IF('1. Staff Posts&amp;Salary (Listing)'!F199="","",'1. Staff Posts&amp;Salary (Listing)'!F199)</f>
        <v/>
      </c>
      <c r="H200" s="345" t="str">
        <f>IF('1. Staff Posts&amp;Salary (Listing)'!G199="","",'1. Staff Posts&amp;Salary (Listing)'!G199)</f>
        <v/>
      </c>
      <c r="I200" s="345" t="str">
        <f>IF('1. Staff Posts&amp;Salary (Listing)'!H199="","",'1. Staff Posts&amp;Salary (Listing)'!H199)</f>
        <v/>
      </c>
      <c r="J200" s="346" t="str">
        <f>IF('1. Staff Posts&amp;Salary (Listing)'!M199="","",'1. Staff Posts&amp;Salary (Listing)'!M199)</f>
        <v/>
      </c>
      <c r="K200" s="347"/>
      <c r="L200" s="348"/>
      <c r="M200" s="349">
        <f t="shared" si="22"/>
        <v>0</v>
      </c>
      <c r="N200" s="350">
        <f>IFERROR('1. Staff Posts&amp;Salary (Listing)'!L199/12*'2. Staff Costs (Annual)'!K200*'2. Staff Costs (Annual)'!L200*J200,0)</f>
        <v>0</v>
      </c>
      <c r="O200" s="248"/>
      <c r="P200" s="347"/>
      <c r="Q200" s="348"/>
      <c r="R200" s="349">
        <f t="shared" si="23"/>
        <v>0</v>
      </c>
      <c r="S200" s="350">
        <f>IFERROR('1. Staff Posts&amp;Salary (Listing)'!L199*(1+SUM(O200))/12*'2. Staff Costs (Annual)'!P200*'2. Staff Costs (Annual)'!Q200*J200,0)</f>
        <v>0</v>
      </c>
      <c r="T200" s="248"/>
      <c r="U200" s="347"/>
      <c r="V200" s="348"/>
      <c r="W200" s="349">
        <f t="shared" si="24"/>
        <v>0</v>
      </c>
      <c r="X200" s="350">
        <f>IFERROR('1. Staff Posts&amp;Salary (Listing)'!L199*(1+SUM(O200))*(1+SUM(T200))/12*'2. Staff Costs (Annual)'!U200*'2. Staff Costs (Annual)'!V200*J200,0)</f>
        <v>0</v>
      </c>
      <c r="Y200" s="248"/>
      <c r="Z200" s="347"/>
      <c r="AA200" s="348"/>
      <c r="AB200" s="349">
        <f t="shared" si="25"/>
        <v>0</v>
      </c>
      <c r="AC200" s="350">
        <f>IFERROR('1. Staff Posts&amp;Salary (Listing)'!L199*(1+SUM(O200))*(1+SUM(T200))*(1+SUM(Y200))/12*'2. Staff Costs (Annual)'!Z200*'2. Staff Costs (Annual)'!AA200*J200,0)</f>
        <v>0</v>
      </c>
      <c r="AD200" s="248"/>
      <c r="AE200" s="347"/>
      <c r="AF200" s="348"/>
      <c r="AG200" s="349">
        <f t="shared" si="26"/>
        <v>0</v>
      </c>
      <c r="AH200" s="350">
        <f>IFERROR('1. Staff Posts&amp;Salary (Listing)'!L199*(1+SUM(O200))*(1+SUM(T200))*(1+SUM(Y200))*(1+SUM(AD200))/12*'2. Staff Costs (Annual)'!AE200*'2. Staff Costs (Annual)'!AF200*J200,0)</f>
        <v>0</v>
      </c>
      <c r="AI200" s="351">
        <f t="shared" si="27"/>
        <v>0</v>
      </c>
      <c r="AJ200" s="352">
        <f t="shared" si="28"/>
        <v>0</v>
      </c>
      <c r="AK200" s="4"/>
    </row>
    <row r="201" spans="2:37" x14ac:dyDescent="0.25">
      <c r="B201" s="4"/>
      <c r="C201" s="344" t="str">
        <f>IF('1. Staff Posts&amp;Salary (Listing)'!C200="","",'1. Staff Posts&amp;Salary (Listing)'!C200)</f>
        <v/>
      </c>
      <c r="D201" s="345" t="str">
        <f>IF('1. Staff Posts&amp;Salary (Listing)'!D200="","",'1. Staff Posts&amp;Salary (Listing)'!D200)</f>
        <v/>
      </c>
      <c r="E201" s="345" t="str">
        <f>IF('1. Staff Posts&amp;Salary (Listing)'!E200="","",'1. Staff Posts&amp;Salary (Listing)'!E200)</f>
        <v/>
      </c>
      <c r="F201" s="345" t="str">
        <f>VLOOKUP(D201,'START - AWARD DETAILS'!$F$20:$I$40,3,0)</f>
        <v>&lt;select&gt;</v>
      </c>
      <c r="G201" s="345" t="str">
        <f>IF('1. Staff Posts&amp;Salary (Listing)'!F200="","",'1. Staff Posts&amp;Salary (Listing)'!F200)</f>
        <v/>
      </c>
      <c r="H201" s="345" t="str">
        <f>IF('1. Staff Posts&amp;Salary (Listing)'!G200="","",'1. Staff Posts&amp;Salary (Listing)'!G200)</f>
        <v/>
      </c>
      <c r="I201" s="345" t="str">
        <f>IF('1. Staff Posts&amp;Salary (Listing)'!H200="","",'1. Staff Posts&amp;Salary (Listing)'!H200)</f>
        <v/>
      </c>
      <c r="J201" s="346" t="str">
        <f>IF('1. Staff Posts&amp;Salary (Listing)'!M200="","",'1. Staff Posts&amp;Salary (Listing)'!M200)</f>
        <v/>
      </c>
      <c r="K201" s="347"/>
      <c r="L201" s="348"/>
      <c r="M201" s="349">
        <f t="shared" si="22"/>
        <v>0</v>
      </c>
      <c r="N201" s="350">
        <f>IFERROR('1. Staff Posts&amp;Salary (Listing)'!L200/12*'2. Staff Costs (Annual)'!K201*'2. Staff Costs (Annual)'!L201*J201,0)</f>
        <v>0</v>
      </c>
      <c r="O201" s="248"/>
      <c r="P201" s="347"/>
      <c r="Q201" s="348"/>
      <c r="R201" s="349">
        <f t="shared" si="23"/>
        <v>0</v>
      </c>
      <c r="S201" s="350">
        <f>IFERROR('1. Staff Posts&amp;Salary (Listing)'!L200*(1+SUM(O201))/12*'2. Staff Costs (Annual)'!P201*'2. Staff Costs (Annual)'!Q201*J201,0)</f>
        <v>0</v>
      </c>
      <c r="T201" s="248"/>
      <c r="U201" s="347"/>
      <c r="V201" s="348"/>
      <c r="W201" s="349">
        <f t="shared" si="24"/>
        <v>0</v>
      </c>
      <c r="X201" s="350">
        <f>IFERROR('1. Staff Posts&amp;Salary (Listing)'!L200*(1+SUM(O201))*(1+SUM(T201))/12*'2. Staff Costs (Annual)'!U201*'2. Staff Costs (Annual)'!V201*J201,0)</f>
        <v>0</v>
      </c>
      <c r="Y201" s="248"/>
      <c r="Z201" s="347"/>
      <c r="AA201" s="348"/>
      <c r="AB201" s="349">
        <f t="shared" si="25"/>
        <v>0</v>
      </c>
      <c r="AC201" s="350">
        <f>IFERROR('1. Staff Posts&amp;Salary (Listing)'!L200*(1+SUM(O201))*(1+SUM(T201))*(1+SUM(Y201))/12*'2. Staff Costs (Annual)'!Z201*'2. Staff Costs (Annual)'!AA201*J201,0)</f>
        <v>0</v>
      </c>
      <c r="AD201" s="248"/>
      <c r="AE201" s="347"/>
      <c r="AF201" s="348"/>
      <c r="AG201" s="349">
        <f t="shared" si="26"/>
        <v>0</v>
      </c>
      <c r="AH201" s="350">
        <f>IFERROR('1. Staff Posts&amp;Salary (Listing)'!L200*(1+SUM(O201))*(1+SUM(T201))*(1+SUM(Y201))*(1+SUM(AD201))/12*'2. Staff Costs (Annual)'!AE201*'2. Staff Costs (Annual)'!AF201*J201,0)</f>
        <v>0</v>
      </c>
      <c r="AI201" s="351">
        <f t="shared" si="27"/>
        <v>0</v>
      </c>
      <c r="AJ201" s="352">
        <f t="shared" si="28"/>
        <v>0</v>
      </c>
      <c r="AK201" s="4"/>
    </row>
    <row r="202" spans="2:37" x14ac:dyDescent="0.25">
      <c r="B202" s="4"/>
      <c r="C202" s="344" t="str">
        <f>IF('1. Staff Posts&amp;Salary (Listing)'!C201="","",'1. Staff Posts&amp;Salary (Listing)'!C201)</f>
        <v/>
      </c>
      <c r="D202" s="345" t="str">
        <f>IF('1. Staff Posts&amp;Salary (Listing)'!D201="","",'1. Staff Posts&amp;Salary (Listing)'!D201)</f>
        <v/>
      </c>
      <c r="E202" s="345" t="str">
        <f>IF('1. Staff Posts&amp;Salary (Listing)'!E201="","",'1. Staff Posts&amp;Salary (Listing)'!E201)</f>
        <v/>
      </c>
      <c r="F202" s="345" t="str">
        <f>VLOOKUP(D202,'START - AWARD DETAILS'!$F$20:$I$40,3,0)</f>
        <v>&lt;select&gt;</v>
      </c>
      <c r="G202" s="345" t="str">
        <f>IF('1. Staff Posts&amp;Salary (Listing)'!F201="","",'1. Staff Posts&amp;Salary (Listing)'!F201)</f>
        <v/>
      </c>
      <c r="H202" s="345" t="str">
        <f>IF('1. Staff Posts&amp;Salary (Listing)'!G201="","",'1. Staff Posts&amp;Salary (Listing)'!G201)</f>
        <v/>
      </c>
      <c r="I202" s="345" t="str">
        <f>IF('1. Staff Posts&amp;Salary (Listing)'!H201="","",'1. Staff Posts&amp;Salary (Listing)'!H201)</f>
        <v/>
      </c>
      <c r="J202" s="346" t="str">
        <f>IF('1. Staff Posts&amp;Salary (Listing)'!M201="","",'1. Staff Posts&amp;Salary (Listing)'!M201)</f>
        <v/>
      </c>
      <c r="K202" s="347"/>
      <c r="L202" s="348"/>
      <c r="M202" s="349">
        <f t="shared" si="22"/>
        <v>0</v>
      </c>
      <c r="N202" s="350">
        <f>IFERROR('1. Staff Posts&amp;Salary (Listing)'!L201/12*'2. Staff Costs (Annual)'!K202*'2. Staff Costs (Annual)'!L202*J202,0)</f>
        <v>0</v>
      </c>
      <c r="O202" s="248"/>
      <c r="P202" s="347"/>
      <c r="Q202" s="348"/>
      <c r="R202" s="349">
        <f t="shared" si="23"/>
        <v>0</v>
      </c>
      <c r="S202" s="350">
        <f>IFERROR('1. Staff Posts&amp;Salary (Listing)'!L201*(1+SUM(O202))/12*'2. Staff Costs (Annual)'!P202*'2. Staff Costs (Annual)'!Q202*J202,0)</f>
        <v>0</v>
      </c>
      <c r="T202" s="248"/>
      <c r="U202" s="347"/>
      <c r="V202" s="348"/>
      <c r="W202" s="349">
        <f t="shared" si="24"/>
        <v>0</v>
      </c>
      <c r="X202" s="350">
        <f>IFERROR('1. Staff Posts&amp;Salary (Listing)'!L201*(1+SUM(O202))*(1+SUM(T202))/12*'2. Staff Costs (Annual)'!U202*'2. Staff Costs (Annual)'!V202*J202,0)</f>
        <v>0</v>
      </c>
      <c r="Y202" s="248"/>
      <c r="Z202" s="347"/>
      <c r="AA202" s="348"/>
      <c r="AB202" s="349">
        <f t="shared" si="25"/>
        <v>0</v>
      </c>
      <c r="AC202" s="350">
        <f>IFERROR('1. Staff Posts&amp;Salary (Listing)'!L201*(1+SUM(O202))*(1+SUM(T202))*(1+SUM(Y202))/12*'2. Staff Costs (Annual)'!Z202*'2. Staff Costs (Annual)'!AA202*J202,0)</f>
        <v>0</v>
      </c>
      <c r="AD202" s="248"/>
      <c r="AE202" s="347"/>
      <c r="AF202" s="348"/>
      <c r="AG202" s="349">
        <f t="shared" si="26"/>
        <v>0</v>
      </c>
      <c r="AH202" s="350">
        <f>IFERROR('1. Staff Posts&amp;Salary (Listing)'!L201*(1+SUM(O202))*(1+SUM(T202))*(1+SUM(Y202))*(1+SUM(AD202))/12*'2. Staff Costs (Annual)'!AE202*'2. Staff Costs (Annual)'!AF202*J202,0)</f>
        <v>0</v>
      </c>
      <c r="AI202" s="351">
        <f t="shared" si="27"/>
        <v>0</v>
      </c>
      <c r="AJ202" s="352">
        <f t="shared" si="28"/>
        <v>0</v>
      </c>
      <c r="AK202" s="4"/>
    </row>
    <row r="203" spans="2:37" x14ac:dyDescent="0.25">
      <c r="B203" s="4"/>
      <c r="C203" s="344" t="str">
        <f>IF('1. Staff Posts&amp;Salary (Listing)'!C202="","",'1. Staff Posts&amp;Salary (Listing)'!C202)</f>
        <v/>
      </c>
      <c r="D203" s="345" t="str">
        <f>IF('1. Staff Posts&amp;Salary (Listing)'!D202="","",'1. Staff Posts&amp;Salary (Listing)'!D202)</f>
        <v/>
      </c>
      <c r="E203" s="345" t="str">
        <f>IF('1. Staff Posts&amp;Salary (Listing)'!E202="","",'1. Staff Posts&amp;Salary (Listing)'!E202)</f>
        <v/>
      </c>
      <c r="F203" s="345" t="str">
        <f>VLOOKUP(D203,'START - AWARD DETAILS'!$F$20:$I$40,3,0)</f>
        <v>&lt;select&gt;</v>
      </c>
      <c r="G203" s="345" t="str">
        <f>IF('1. Staff Posts&amp;Salary (Listing)'!F202="","",'1. Staff Posts&amp;Salary (Listing)'!F202)</f>
        <v/>
      </c>
      <c r="H203" s="345" t="str">
        <f>IF('1. Staff Posts&amp;Salary (Listing)'!G202="","",'1. Staff Posts&amp;Salary (Listing)'!G202)</f>
        <v/>
      </c>
      <c r="I203" s="345" t="str">
        <f>IF('1. Staff Posts&amp;Salary (Listing)'!H202="","",'1. Staff Posts&amp;Salary (Listing)'!H202)</f>
        <v/>
      </c>
      <c r="J203" s="346" t="str">
        <f>IF('1. Staff Posts&amp;Salary (Listing)'!M202="","",'1. Staff Posts&amp;Salary (Listing)'!M202)</f>
        <v/>
      </c>
      <c r="K203" s="347"/>
      <c r="L203" s="348"/>
      <c r="M203" s="349">
        <f t="shared" si="22"/>
        <v>0</v>
      </c>
      <c r="N203" s="350">
        <f>IFERROR('1. Staff Posts&amp;Salary (Listing)'!L202/12*'2. Staff Costs (Annual)'!K203*'2. Staff Costs (Annual)'!L203*J203,0)</f>
        <v>0</v>
      </c>
      <c r="O203" s="248"/>
      <c r="P203" s="347"/>
      <c r="Q203" s="348"/>
      <c r="R203" s="349">
        <f t="shared" si="23"/>
        <v>0</v>
      </c>
      <c r="S203" s="350">
        <f>IFERROR('1. Staff Posts&amp;Salary (Listing)'!L202*(1+SUM(O203))/12*'2. Staff Costs (Annual)'!P203*'2. Staff Costs (Annual)'!Q203*J203,0)</f>
        <v>0</v>
      </c>
      <c r="T203" s="248"/>
      <c r="U203" s="347"/>
      <c r="V203" s="348"/>
      <c r="W203" s="349">
        <f t="shared" si="24"/>
        <v>0</v>
      </c>
      <c r="X203" s="350">
        <f>IFERROR('1. Staff Posts&amp;Salary (Listing)'!L202*(1+SUM(O203))*(1+SUM(T203))/12*'2. Staff Costs (Annual)'!U203*'2. Staff Costs (Annual)'!V203*J203,0)</f>
        <v>0</v>
      </c>
      <c r="Y203" s="248"/>
      <c r="Z203" s="347"/>
      <c r="AA203" s="348"/>
      <c r="AB203" s="349">
        <f t="shared" si="25"/>
        <v>0</v>
      </c>
      <c r="AC203" s="350">
        <f>IFERROR('1. Staff Posts&amp;Salary (Listing)'!L202*(1+SUM(O203))*(1+SUM(T203))*(1+SUM(Y203))/12*'2. Staff Costs (Annual)'!Z203*'2. Staff Costs (Annual)'!AA203*J203,0)</f>
        <v>0</v>
      </c>
      <c r="AD203" s="248"/>
      <c r="AE203" s="347"/>
      <c r="AF203" s="348"/>
      <c r="AG203" s="349">
        <f t="shared" si="26"/>
        <v>0</v>
      </c>
      <c r="AH203" s="350">
        <f>IFERROR('1. Staff Posts&amp;Salary (Listing)'!L202*(1+SUM(O203))*(1+SUM(T203))*(1+SUM(Y203))*(1+SUM(AD203))/12*'2. Staff Costs (Annual)'!AE203*'2. Staff Costs (Annual)'!AF203*J203,0)</f>
        <v>0</v>
      </c>
      <c r="AI203" s="351">
        <f t="shared" si="27"/>
        <v>0</v>
      </c>
      <c r="AJ203" s="352">
        <f t="shared" si="28"/>
        <v>0</v>
      </c>
      <c r="AK203" s="4"/>
    </row>
    <row r="204" spans="2:37" x14ac:dyDescent="0.25">
      <c r="B204" s="4"/>
      <c r="C204" s="344" t="str">
        <f>IF('1. Staff Posts&amp;Salary (Listing)'!C203="","",'1. Staff Posts&amp;Salary (Listing)'!C203)</f>
        <v/>
      </c>
      <c r="D204" s="345" t="str">
        <f>IF('1. Staff Posts&amp;Salary (Listing)'!D203="","",'1. Staff Posts&amp;Salary (Listing)'!D203)</f>
        <v/>
      </c>
      <c r="E204" s="345" t="str">
        <f>IF('1. Staff Posts&amp;Salary (Listing)'!E203="","",'1. Staff Posts&amp;Salary (Listing)'!E203)</f>
        <v/>
      </c>
      <c r="F204" s="345" t="str">
        <f>VLOOKUP(D204,'START - AWARD DETAILS'!$F$20:$I$40,3,0)</f>
        <v>&lt;select&gt;</v>
      </c>
      <c r="G204" s="345" t="str">
        <f>IF('1. Staff Posts&amp;Salary (Listing)'!F203="","",'1. Staff Posts&amp;Salary (Listing)'!F203)</f>
        <v/>
      </c>
      <c r="H204" s="345" t="str">
        <f>IF('1. Staff Posts&amp;Salary (Listing)'!G203="","",'1. Staff Posts&amp;Salary (Listing)'!G203)</f>
        <v/>
      </c>
      <c r="I204" s="345" t="str">
        <f>IF('1. Staff Posts&amp;Salary (Listing)'!H203="","",'1. Staff Posts&amp;Salary (Listing)'!H203)</f>
        <v/>
      </c>
      <c r="J204" s="346" t="str">
        <f>IF('1. Staff Posts&amp;Salary (Listing)'!M203="","",'1. Staff Posts&amp;Salary (Listing)'!M203)</f>
        <v/>
      </c>
      <c r="K204" s="347"/>
      <c r="L204" s="348"/>
      <c r="M204" s="349">
        <f t="shared" si="22"/>
        <v>0</v>
      </c>
      <c r="N204" s="350">
        <f>IFERROR('1. Staff Posts&amp;Salary (Listing)'!L203/12*'2. Staff Costs (Annual)'!K204*'2. Staff Costs (Annual)'!L204*J204,0)</f>
        <v>0</v>
      </c>
      <c r="O204" s="248"/>
      <c r="P204" s="347"/>
      <c r="Q204" s="348"/>
      <c r="R204" s="349">
        <f t="shared" si="23"/>
        <v>0</v>
      </c>
      <c r="S204" s="350">
        <f>IFERROR('1. Staff Posts&amp;Salary (Listing)'!L203*(1+SUM(O204))/12*'2. Staff Costs (Annual)'!P204*'2. Staff Costs (Annual)'!Q204*J204,0)</f>
        <v>0</v>
      </c>
      <c r="T204" s="248"/>
      <c r="U204" s="347"/>
      <c r="V204" s="348"/>
      <c r="W204" s="349">
        <f t="shared" si="24"/>
        <v>0</v>
      </c>
      <c r="X204" s="350">
        <f>IFERROR('1. Staff Posts&amp;Salary (Listing)'!L203*(1+SUM(O204))*(1+SUM(T204))/12*'2. Staff Costs (Annual)'!U204*'2. Staff Costs (Annual)'!V204*J204,0)</f>
        <v>0</v>
      </c>
      <c r="Y204" s="248"/>
      <c r="Z204" s="347"/>
      <c r="AA204" s="348"/>
      <c r="AB204" s="349">
        <f t="shared" si="25"/>
        <v>0</v>
      </c>
      <c r="AC204" s="350">
        <f>IFERROR('1. Staff Posts&amp;Salary (Listing)'!L203*(1+SUM(O204))*(1+SUM(T204))*(1+SUM(Y204))/12*'2. Staff Costs (Annual)'!Z204*'2. Staff Costs (Annual)'!AA204*J204,0)</f>
        <v>0</v>
      </c>
      <c r="AD204" s="248"/>
      <c r="AE204" s="347"/>
      <c r="AF204" s="348"/>
      <c r="AG204" s="349">
        <f t="shared" si="26"/>
        <v>0</v>
      </c>
      <c r="AH204" s="350">
        <f>IFERROR('1. Staff Posts&amp;Salary (Listing)'!L203*(1+SUM(O204))*(1+SUM(T204))*(1+SUM(Y204))*(1+SUM(AD204))/12*'2. Staff Costs (Annual)'!AE204*'2. Staff Costs (Annual)'!AF204*J204,0)</f>
        <v>0</v>
      </c>
      <c r="AI204" s="351">
        <f t="shared" si="27"/>
        <v>0</v>
      </c>
      <c r="AJ204" s="352">
        <f t="shared" si="28"/>
        <v>0</v>
      </c>
      <c r="AK204" s="4"/>
    </row>
    <row r="205" spans="2:37" x14ac:dyDescent="0.25">
      <c r="B205" s="4"/>
      <c r="C205" s="344" t="str">
        <f>IF('1. Staff Posts&amp;Salary (Listing)'!C204="","",'1. Staff Posts&amp;Salary (Listing)'!C204)</f>
        <v/>
      </c>
      <c r="D205" s="345" t="str">
        <f>IF('1. Staff Posts&amp;Salary (Listing)'!D204="","",'1. Staff Posts&amp;Salary (Listing)'!D204)</f>
        <v/>
      </c>
      <c r="E205" s="345" t="str">
        <f>IF('1. Staff Posts&amp;Salary (Listing)'!E204="","",'1. Staff Posts&amp;Salary (Listing)'!E204)</f>
        <v/>
      </c>
      <c r="F205" s="345" t="str">
        <f>VLOOKUP(D205,'START - AWARD DETAILS'!$F$20:$I$40,3,0)</f>
        <v>&lt;select&gt;</v>
      </c>
      <c r="G205" s="345" t="str">
        <f>IF('1. Staff Posts&amp;Salary (Listing)'!F204="","",'1. Staff Posts&amp;Salary (Listing)'!F204)</f>
        <v/>
      </c>
      <c r="H205" s="345" t="str">
        <f>IF('1. Staff Posts&amp;Salary (Listing)'!G204="","",'1. Staff Posts&amp;Salary (Listing)'!G204)</f>
        <v/>
      </c>
      <c r="I205" s="345" t="str">
        <f>IF('1. Staff Posts&amp;Salary (Listing)'!H204="","",'1. Staff Posts&amp;Salary (Listing)'!H204)</f>
        <v/>
      </c>
      <c r="J205" s="346" t="str">
        <f>IF('1. Staff Posts&amp;Salary (Listing)'!M204="","",'1. Staff Posts&amp;Salary (Listing)'!M204)</f>
        <v/>
      </c>
      <c r="K205" s="347"/>
      <c r="L205" s="348"/>
      <c r="M205" s="349">
        <f t="shared" si="22"/>
        <v>0</v>
      </c>
      <c r="N205" s="350">
        <f>IFERROR('1. Staff Posts&amp;Salary (Listing)'!L204/12*'2. Staff Costs (Annual)'!K205*'2. Staff Costs (Annual)'!L205*J205,0)</f>
        <v>0</v>
      </c>
      <c r="O205" s="248"/>
      <c r="P205" s="347"/>
      <c r="Q205" s="348"/>
      <c r="R205" s="349">
        <f t="shared" si="23"/>
        <v>0</v>
      </c>
      <c r="S205" s="350">
        <f>IFERROR('1. Staff Posts&amp;Salary (Listing)'!L204*(1+SUM(O205))/12*'2. Staff Costs (Annual)'!P205*'2. Staff Costs (Annual)'!Q205*J205,0)</f>
        <v>0</v>
      </c>
      <c r="T205" s="248"/>
      <c r="U205" s="347"/>
      <c r="V205" s="348"/>
      <c r="W205" s="349">
        <f t="shared" si="24"/>
        <v>0</v>
      </c>
      <c r="X205" s="350">
        <f>IFERROR('1. Staff Posts&amp;Salary (Listing)'!L204*(1+SUM(O205))*(1+SUM(T205))/12*'2. Staff Costs (Annual)'!U205*'2. Staff Costs (Annual)'!V205*J205,0)</f>
        <v>0</v>
      </c>
      <c r="Y205" s="248"/>
      <c r="Z205" s="347"/>
      <c r="AA205" s="348"/>
      <c r="AB205" s="349">
        <f t="shared" si="25"/>
        <v>0</v>
      </c>
      <c r="AC205" s="350">
        <f>IFERROR('1. Staff Posts&amp;Salary (Listing)'!L204*(1+SUM(O205))*(1+SUM(T205))*(1+SUM(Y205))/12*'2. Staff Costs (Annual)'!Z205*'2. Staff Costs (Annual)'!AA205*J205,0)</f>
        <v>0</v>
      </c>
      <c r="AD205" s="248"/>
      <c r="AE205" s="347"/>
      <c r="AF205" s="348"/>
      <c r="AG205" s="349">
        <f t="shared" si="26"/>
        <v>0</v>
      </c>
      <c r="AH205" s="350">
        <f>IFERROR('1. Staff Posts&amp;Salary (Listing)'!L204*(1+SUM(O205))*(1+SUM(T205))*(1+SUM(Y205))*(1+SUM(AD205))/12*'2. Staff Costs (Annual)'!AE205*'2. Staff Costs (Annual)'!AF205*J205,0)</f>
        <v>0</v>
      </c>
      <c r="AI205" s="351">
        <f t="shared" si="27"/>
        <v>0</v>
      </c>
      <c r="AJ205" s="352">
        <f t="shared" si="28"/>
        <v>0</v>
      </c>
      <c r="AK205" s="4"/>
    </row>
    <row r="206" spans="2:37" x14ac:dyDescent="0.25">
      <c r="B206" s="4"/>
      <c r="C206" s="344" t="str">
        <f>IF('1. Staff Posts&amp;Salary (Listing)'!C205="","",'1. Staff Posts&amp;Salary (Listing)'!C205)</f>
        <v/>
      </c>
      <c r="D206" s="345" t="str">
        <f>IF('1. Staff Posts&amp;Salary (Listing)'!D205="","",'1. Staff Posts&amp;Salary (Listing)'!D205)</f>
        <v/>
      </c>
      <c r="E206" s="345" t="str">
        <f>IF('1. Staff Posts&amp;Salary (Listing)'!E205="","",'1. Staff Posts&amp;Salary (Listing)'!E205)</f>
        <v/>
      </c>
      <c r="F206" s="345" t="str">
        <f>VLOOKUP(D206,'START - AWARD DETAILS'!$F$20:$I$40,3,0)</f>
        <v>&lt;select&gt;</v>
      </c>
      <c r="G206" s="345" t="str">
        <f>IF('1. Staff Posts&amp;Salary (Listing)'!F205="","",'1. Staff Posts&amp;Salary (Listing)'!F205)</f>
        <v/>
      </c>
      <c r="H206" s="345" t="str">
        <f>IF('1. Staff Posts&amp;Salary (Listing)'!G205="","",'1. Staff Posts&amp;Salary (Listing)'!G205)</f>
        <v/>
      </c>
      <c r="I206" s="345" t="str">
        <f>IF('1. Staff Posts&amp;Salary (Listing)'!H205="","",'1. Staff Posts&amp;Salary (Listing)'!H205)</f>
        <v/>
      </c>
      <c r="J206" s="346" t="str">
        <f>IF('1. Staff Posts&amp;Salary (Listing)'!M205="","",'1. Staff Posts&amp;Salary (Listing)'!M205)</f>
        <v/>
      </c>
      <c r="K206" s="347"/>
      <c r="L206" s="348"/>
      <c r="M206" s="349">
        <f t="shared" si="22"/>
        <v>0</v>
      </c>
      <c r="N206" s="350">
        <f>IFERROR('1. Staff Posts&amp;Salary (Listing)'!L205/12*'2. Staff Costs (Annual)'!K206*'2. Staff Costs (Annual)'!L206*J206,0)</f>
        <v>0</v>
      </c>
      <c r="O206" s="248"/>
      <c r="P206" s="347"/>
      <c r="Q206" s="348"/>
      <c r="R206" s="349">
        <f t="shared" si="23"/>
        <v>0</v>
      </c>
      <c r="S206" s="350">
        <f>IFERROR('1. Staff Posts&amp;Salary (Listing)'!L205*(1+SUM(O206))/12*'2. Staff Costs (Annual)'!P206*'2. Staff Costs (Annual)'!Q206*J206,0)</f>
        <v>0</v>
      </c>
      <c r="T206" s="248"/>
      <c r="U206" s="347"/>
      <c r="V206" s="348"/>
      <c r="W206" s="349">
        <f t="shared" si="24"/>
        <v>0</v>
      </c>
      <c r="X206" s="350">
        <f>IFERROR('1. Staff Posts&amp;Salary (Listing)'!L205*(1+SUM(O206))*(1+SUM(T206))/12*'2. Staff Costs (Annual)'!U206*'2. Staff Costs (Annual)'!V206*J206,0)</f>
        <v>0</v>
      </c>
      <c r="Y206" s="248"/>
      <c r="Z206" s="347"/>
      <c r="AA206" s="348"/>
      <c r="AB206" s="349">
        <f t="shared" si="25"/>
        <v>0</v>
      </c>
      <c r="AC206" s="350">
        <f>IFERROR('1. Staff Posts&amp;Salary (Listing)'!L205*(1+SUM(O206))*(1+SUM(T206))*(1+SUM(Y206))/12*'2. Staff Costs (Annual)'!Z206*'2. Staff Costs (Annual)'!AA206*J206,0)</f>
        <v>0</v>
      </c>
      <c r="AD206" s="248"/>
      <c r="AE206" s="347"/>
      <c r="AF206" s="348"/>
      <c r="AG206" s="349">
        <f t="shared" si="26"/>
        <v>0</v>
      </c>
      <c r="AH206" s="350">
        <f>IFERROR('1. Staff Posts&amp;Salary (Listing)'!L205*(1+SUM(O206))*(1+SUM(T206))*(1+SUM(Y206))*(1+SUM(AD206))/12*'2. Staff Costs (Annual)'!AE206*'2. Staff Costs (Annual)'!AF206*J206,0)</f>
        <v>0</v>
      </c>
      <c r="AI206" s="351">
        <f t="shared" si="27"/>
        <v>0</v>
      </c>
      <c r="AJ206" s="352">
        <f t="shared" si="28"/>
        <v>0</v>
      </c>
      <c r="AK206" s="4"/>
    </row>
    <row r="207" spans="2:37" x14ac:dyDescent="0.25">
      <c r="B207" s="4"/>
      <c r="C207" s="344" t="str">
        <f>IF('1. Staff Posts&amp;Salary (Listing)'!C206="","",'1. Staff Posts&amp;Salary (Listing)'!C206)</f>
        <v/>
      </c>
      <c r="D207" s="345" t="str">
        <f>IF('1. Staff Posts&amp;Salary (Listing)'!D206="","",'1. Staff Posts&amp;Salary (Listing)'!D206)</f>
        <v/>
      </c>
      <c r="E207" s="345" t="str">
        <f>IF('1. Staff Posts&amp;Salary (Listing)'!E206="","",'1. Staff Posts&amp;Salary (Listing)'!E206)</f>
        <v/>
      </c>
      <c r="F207" s="345" t="str">
        <f>VLOOKUP(D207,'START - AWARD DETAILS'!$F$20:$I$40,3,0)</f>
        <v>&lt;select&gt;</v>
      </c>
      <c r="G207" s="345" t="str">
        <f>IF('1. Staff Posts&amp;Salary (Listing)'!F206="","",'1. Staff Posts&amp;Salary (Listing)'!F206)</f>
        <v/>
      </c>
      <c r="H207" s="345" t="str">
        <f>IF('1. Staff Posts&amp;Salary (Listing)'!G206="","",'1. Staff Posts&amp;Salary (Listing)'!G206)</f>
        <v/>
      </c>
      <c r="I207" s="345" t="str">
        <f>IF('1. Staff Posts&amp;Salary (Listing)'!H206="","",'1. Staff Posts&amp;Salary (Listing)'!H206)</f>
        <v/>
      </c>
      <c r="J207" s="346" t="str">
        <f>IF('1. Staff Posts&amp;Salary (Listing)'!M206="","",'1. Staff Posts&amp;Salary (Listing)'!M206)</f>
        <v/>
      </c>
      <c r="K207" s="347"/>
      <c r="L207" s="348"/>
      <c r="M207" s="349">
        <f t="shared" si="22"/>
        <v>0</v>
      </c>
      <c r="N207" s="350">
        <f>IFERROR('1. Staff Posts&amp;Salary (Listing)'!L206/12*'2. Staff Costs (Annual)'!K207*'2. Staff Costs (Annual)'!L207*J207,0)</f>
        <v>0</v>
      </c>
      <c r="O207" s="248"/>
      <c r="P207" s="347"/>
      <c r="Q207" s="348"/>
      <c r="R207" s="349">
        <f t="shared" si="23"/>
        <v>0</v>
      </c>
      <c r="S207" s="350">
        <f>IFERROR('1. Staff Posts&amp;Salary (Listing)'!L206*(1+SUM(O207))/12*'2. Staff Costs (Annual)'!P207*'2. Staff Costs (Annual)'!Q207*J207,0)</f>
        <v>0</v>
      </c>
      <c r="T207" s="248"/>
      <c r="U207" s="347"/>
      <c r="V207" s="348"/>
      <c r="W207" s="349">
        <f t="shared" si="24"/>
        <v>0</v>
      </c>
      <c r="X207" s="350">
        <f>IFERROR('1. Staff Posts&amp;Salary (Listing)'!L206*(1+SUM(O207))*(1+SUM(T207))/12*'2. Staff Costs (Annual)'!U207*'2. Staff Costs (Annual)'!V207*J207,0)</f>
        <v>0</v>
      </c>
      <c r="Y207" s="248"/>
      <c r="Z207" s="347"/>
      <c r="AA207" s="348"/>
      <c r="AB207" s="349">
        <f t="shared" si="25"/>
        <v>0</v>
      </c>
      <c r="AC207" s="350">
        <f>IFERROR('1. Staff Posts&amp;Salary (Listing)'!L206*(1+SUM(O207))*(1+SUM(T207))*(1+SUM(Y207))/12*'2. Staff Costs (Annual)'!Z207*'2. Staff Costs (Annual)'!AA207*J207,0)</f>
        <v>0</v>
      </c>
      <c r="AD207" s="248"/>
      <c r="AE207" s="347"/>
      <c r="AF207" s="348"/>
      <c r="AG207" s="349">
        <f t="shared" si="26"/>
        <v>0</v>
      </c>
      <c r="AH207" s="350">
        <f>IFERROR('1. Staff Posts&amp;Salary (Listing)'!L206*(1+SUM(O207))*(1+SUM(T207))*(1+SUM(Y207))*(1+SUM(AD207))/12*'2. Staff Costs (Annual)'!AE207*'2. Staff Costs (Annual)'!AF207*J207,0)</f>
        <v>0</v>
      </c>
      <c r="AI207" s="351">
        <f t="shared" si="27"/>
        <v>0</v>
      </c>
      <c r="AJ207" s="352">
        <f t="shared" si="28"/>
        <v>0</v>
      </c>
      <c r="AK207" s="4"/>
    </row>
    <row r="208" spans="2:37" x14ac:dyDescent="0.25">
      <c r="B208" s="4"/>
      <c r="C208" s="344" t="str">
        <f>IF('1. Staff Posts&amp;Salary (Listing)'!C207="","",'1. Staff Posts&amp;Salary (Listing)'!C207)</f>
        <v/>
      </c>
      <c r="D208" s="345" t="str">
        <f>IF('1. Staff Posts&amp;Salary (Listing)'!D207="","",'1. Staff Posts&amp;Salary (Listing)'!D207)</f>
        <v/>
      </c>
      <c r="E208" s="345" t="str">
        <f>IF('1. Staff Posts&amp;Salary (Listing)'!E207="","",'1. Staff Posts&amp;Salary (Listing)'!E207)</f>
        <v/>
      </c>
      <c r="F208" s="345" t="str">
        <f>VLOOKUP(D208,'START - AWARD DETAILS'!$F$20:$I$40,3,0)</f>
        <v>&lt;select&gt;</v>
      </c>
      <c r="G208" s="345" t="str">
        <f>IF('1. Staff Posts&amp;Salary (Listing)'!F207="","",'1. Staff Posts&amp;Salary (Listing)'!F207)</f>
        <v/>
      </c>
      <c r="H208" s="345" t="str">
        <f>IF('1. Staff Posts&amp;Salary (Listing)'!G207="","",'1. Staff Posts&amp;Salary (Listing)'!G207)</f>
        <v/>
      </c>
      <c r="I208" s="345" t="str">
        <f>IF('1. Staff Posts&amp;Salary (Listing)'!H207="","",'1. Staff Posts&amp;Salary (Listing)'!H207)</f>
        <v/>
      </c>
      <c r="J208" s="346" t="str">
        <f>IF('1. Staff Posts&amp;Salary (Listing)'!M207="","",'1. Staff Posts&amp;Salary (Listing)'!M207)</f>
        <v/>
      </c>
      <c r="K208" s="347"/>
      <c r="L208" s="348"/>
      <c r="M208" s="349">
        <f t="shared" si="22"/>
        <v>0</v>
      </c>
      <c r="N208" s="350">
        <f>IFERROR('1. Staff Posts&amp;Salary (Listing)'!L207/12*'2. Staff Costs (Annual)'!K208*'2. Staff Costs (Annual)'!L208*J208,0)</f>
        <v>0</v>
      </c>
      <c r="O208" s="248"/>
      <c r="P208" s="347"/>
      <c r="Q208" s="348"/>
      <c r="R208" s="349">
        <f t="shared" si="23"/>
        <v>0</v>
      </c>
      <c r="S208" s="350">
        <f>IFERROR('1. Staff Posts&amp;Salary (Listing)'!L207*(1+SUM(O208))/12*'2. Staff Costs (Annual)'!P208*'2. Staff Costs (Annual)'!Q208*J208,0)</f>
        <v>0</v>
      </c>
      <c r="T208" s="248"/>
      <c r="U208" s="347"/>
      <c r="V208" s="348"/>
      <c r="W208" s="349">
        <f t="shared" si="24"/>
        <v>0</v>
      </c>
      <c r="X208" s="350">
        <f>IFERROR('1. Staff Posts&amp;Salary (Listing)'!L207*(1+SUM(O208))*(1+SUM(T208))/12*'2. Staff Costs (Annual)'!U208*'2. Staff Costs (Annual)'!V208*J208,0)</f>
        <v>0</v>
      </c>
      <c r="Y208" s="248"/>
      <c r="Z208" s="347"/>
      <c r="AA208" s="348"/>
      <c r="AB208" s="349">
        <f t="shared" si="25"/>
        <v>0</v>
      </c>
      <c r="AC208" s="350">
        <f>IFERROR('1. Staff Posts&amp;Salary (Listing)'!L207*(1+SUM(O208))*(1+SUM(T208))*(1+SUM(Y208))/12*'2. Staff Costs (Annual)'!Z208*'2. Staff Costs (Annual)'!AA208*J208,0)</f>
        <v>0</v>
      </c>
      <c r="AD208" s="248"/>
      <c r="AE208" s="347"/>
      <c r="AF208" s="348"/>
      <c r="AG208" s="349">
        <f t="shared" si="26"/>
        <v>0</v>
      </c>
      <c r="AH208" s="350">
        <f>IFERROR('1. Staff Posts&amp;Salary (Listing)'!L207*(1+SUM(O208))*(1+SUM(T208))*(1+SUM(Y208))*(1+SUM(AD208))/12*'2. Staff Costs (Annual)'!AE208*'2. Staff Costs (Annual)'!AF208*J208,0)</f>
        <v>0</v>
      </c>
      <c r="AI208" s="351">
        <f t="shared" si="27"/>
        <v>0</v>
      </c>
      <c r="AJ208" s="352">
        <f t="shared" si="28"/>
        <v>0</v>
      </c>
      <c r="AK208" s="4"/>
    </row>
    <row r="209" spans="2:37" x14ac:dyDescent="0.25">
      <c r="B209" s="4"/>
      <c r="C209" s="344" t="str">
        <f>IF('1. Staff Posts&amp;Salary (Listing)'!C208="","",'1. Staff Posts&amp;Salary (Listing)'!C208)</f>
        <v/>
      </c>
      <c r="D209" s="345" t="str">
        <f>IF('1. Staff Posts&amp;Salary (Listing)'!D208="","",'1. Staff Posts&amp;Salary (Listing)'!D208)</f>
        <v/>
      </c>
      <c r="E209" s="345" t="str">
        <f>IF('1. Staff Posts&amp;Salary (Listing)'!E208="","",'1. Staff Posts&amp;Salary (Listing)'!E208)</f>
        <v/>
      </c>
      <c r="F209" s="345" t="str">
        <f>VLOOKUP(D209,'START - AWARD DETAILS'!$F$20:$I$40,3,0)</f>
        <v>&lt;select&gt;</v>
      </c>
      <c r="G209" s="345" t="str">
        <f>IF('1. Staff Posts&amp;Salary (Listing)'!F208="","",'1. Staff Posts&amp;Salary (Listing)'!F208)</f>
        <v/>
      </c>
      <c r="H209" s="345" t="str">
        <f>IF('1. Staff Posts&amp;Salary (Listing)'!G208="","",'1. Staff Posts&amp;Salary (Listing)'!G208)</f>
        <v/>
      </c>
      <c r="I209" s="345" t="str">
        <f>IF('1. Staff Posts&amp;Salary (Listing)'!H208="","",'1. Staff Posts&amp;Salary (Listing)'!H208)</f>
        <v/>
      </c>
      <c r="J209" s="346" t="str">
        <f>IF('1. Staff Posts&amp;Salary (Listing)'!M208="","",'1. Staff Posts&amp;Salary (Listing)'!M208)</f>
        <v/>
      </c>
      <c r="K209" s="347"/>
      <c r="L209" s="348"/>
      <c r="M209" s="349">
        <f t="shared" si="22"/>
        <v>0</v>
      </c>
      <c r="N209" s="350">
        <f>IFERROR('1. Staff Posts&amp;Salary (Listing)'!L208/12*'2. Staff Costs (Annual)'!K209*'2. Staff Costs (Annual)'!L209*J209,0)</f>
        <v>0</v>
      </c>
      <c r="O209" s="248"/>
      <c r="P209" s="347"/>
      <c r="Q209" s="348"/>
      <c r="R209" s="349">
        <f t="shared" si="23"/>
        <v>0</v>
      </c>
      <c r="S209" s="350">
        <f>IFERROR('1. Staff Posts&amp;Salary (Listing)'!L208*(1+SUM(O209))/12*'2. Staff Costs (Annual)'!P209*'2. Staff Costs (Annual)'!Q209*J209,0)</f>
        <v>0</v>
      </c>
      <c r="T209" s="248"/>
      <c r="U209" s="347"/>
      <c r="V209" s="348"/>
      <c r="W209" s="349">
        <f t="shared" si="24"/>
        <v>0</v>
      </c>
      <c r="X209" s="350">
        <f>IFERROR('1. Staff Posts&amp;Salary (Listing)'!L208*(1+SUM(O209))*(1+SUM(T209))/12*'2. Staff Costs (Annual)'!U209*'2. Staff Costs (Annual)'!V209*J209,0)</f>
        <v>0</v>
      </c>
      <c r="Y209" s="248"/>
      <c r="Z209" s="347"/>
      <c r="AA209" s="348"/>
      <c r="AB209" s="349">
        <f t="shared" si="25"/>
        <v>0</v>
      </c>
      <c r="AC209" s="350">
        <f>IFERROR('1. Staff Posts&amp;Salary (Listing)'!L208*(1+SUM(O209))*(1+SUM(T209))*(1+SUM(Y209))/12*'2. Staff Costs (Annual)'!Z209*'2. Staff Costs (Annual)'!AA209*J209,0)</f>
        <v>0</v>
      </c>
      <c r="AD209" s="248"/>
      <c r="AE209" s="347"/>
      <c r="AF209" s="348"/>
      <c r="AG209" s="349">
        <f t="shared" si="26"/>
        <v>0</v>
      </c>
      <c r="AH209" s="350">
        <f>IFERROR('1. Staff Posts&amp;Salary (Listing)'!L208*(1+SUM(O209))*(1+SUM(T209))*(1+SUM(Y209))*(1+SUM(AD209))/12*'2. Staff Costs (Annual)'!AE209*'2. Staff Costs (Annual)'!AF209*J209,0)</f>
        <v>0</v>
      </c>
      <c r="AI209" s="351">
        <f t="shared" si="27"/>
        <v>0</v>
      </c>
      <c r="AJ209" s="352">
        <f t="shared" si="28"/>
        <v>0</v>
      </c>
      <c r="AK209" s="4"/>
    </row>
    <row r="210" spans="2:37" x14ac:dyDescent="0.25">
      <c r="B210" s="4"/>
      <c r="C210" s="344" t="str">
        <f>IF('1. Staff Posts&amp;Salary (Listing)'!C209="","",'1. Staff Posts&amp;Salary (Listing)'!C209)</f>
        <v/>
      </c>
      <c r="D210" s="345" t="str">
        <f>IF('1. Staff Posts&amp;Salary (Listing)'!D209="","",'1. Staff Posts&amp;Salary (Listing)'!D209)</f>
        <v/>
      </c>
      <c r="E210" s="345" t="str">
        <f>IF('1. Staff Posts&amp;Salary (Listing)'!E209="","",'1. Staff Posts&amp;Salary (Listing)'!E209)</f>
        <v/>
      </c>
      <c r="F210" s="345" t="str">
        <f>VLOOKUP(D210,'START - AWARD DETAILS'!$F$20:$I$40,3,0)</f>
        <v>&lt;select&gt;</v>
      </c>
      <c r="G210" s="345" t="str">
        <f>IF('1. Staff Posts&amp;Salary (Listing)'!F209="","",'1. Staff Posts&amp;Salary (Listing)'!F209)</f>
        <v/>
      </c>
      <c r="H210" s="345" t="str">
        <f>IF('1. Staff Posts&amp;Salary (Listing)'!G209="","",'1. Staff Posts&amp;Salary (Listing)'!G209)</f>
        <v/>
      </c>
      <c r="I210" s="345" t="str">
        <f>IF('1. Staff Posts&amp;Salary (Listing)'!H209="","",'1. Staff Posts&amp;Salary (Listing)'!H209)</f>
        <v/>
      </c>
      <c r="J210" s="346" t="str">
        <f>IF('1. Staff Posts&amp;Salary (Listing)'!M209="","",'1. Staff Posts&amp;Salary (Listing)'!M209)</f>
        <v/>
      </c>
      <c r="K210" s="347"/>
      <c r="L210" s="348"/>
      <c r="M210" s="349">
        <f t="shared" si="22"/>
        <v>0</v>
      </c>
      <c r="N210" s="350">
        <f>IFERROR('1. Staff Posts&amp;Salary (Listing)'!L209/12*'2. Staff Costs (Annual)'!K210*'2. Staff Costs (Annual)'!L210*J210,0)</f>
        <v>0</v>
      </c>
      <c r="O210" s="248"/>
      <c r="P210" s="347"/>
      <c r="Q210" s="348"/>
      <c r="R210" s="349">
        <f t="shared" si="23"/>
        <v>0</v>
      </c>
      <c r="S210" s="350">
        <f>IFERROR('1. Staff Posts&amp;Salary (Listing)'!L209*(1+SUM(O210))/12*'2. Staff Costs (Annual)'!P210*'2. Staff Costs (Annual)'!Q210*J210,0)</f>
        <v>0</v>
      </c>
      <c r="T210" s="248"/>
      <c r="U210" s="347"/>
      <c r="V210" s="348"/>
      <c r="W210" s="349">
        <f t="shared" si="24"/>
        <v>0</v>
      </c>
      <c r="X210" s="350">
        <f>IFERROR('1. Staff Posts&amp;Salary (Listing)'!L209*(1+SUM(O210))*(1+SUM(T210))/12*'2. Staff Costs (Annual)'!U210*'2. Staff Costs (Annual)'!V210*J210,0)</f>
        <v>0</v>
      </c>
      <c r="Y210" s="248"/>
      <c r="Z210" s="347"/>
      <c r="AA210" s="348"/>
      <c r="AB210" s="349">
        <f t="shared" si="25"/>
        <v>0</v>
      </c>
      <c r="AC210" s="350">
        <f>IFERROR('1. Staff Posts&amp;Salary (Listing)'!L209*(1+SUM(O210))*(1+SUM(T210))*(1+SUM(Y210))/12*'2. Staff Costs (Annual)'!Z210*'2. Staff Costs (Annual)'!AA210*J210,0)</f>
        <v>0</v>
      </c>
      <c r="AD210" s="248"/>
      <c r="AE210" s="347"/>
      <c r="AF210" s="348"/>
      <c r="AG210" s="349">
        <f t="shared" si="26"/>
        <v>0</v>
      </c>
      <c r="AH210" s="350">
        <f>IFERROR('1. Staff Posts&amp;Salary (Listing)'!L209*(1+SUM(O210))*(1+SUM(T210))*(1+SUM(Y210))*(1+SUM(AD210))/12*'2. Staff Costs (Annual)'!AE210*'2. Staff Costs (Annual)'!AF210*J210,0)</f>
        <v>0</v>
      </c>
      <c r="AI210" s="351">
        <f t="shared" si="27"/>
        <v>0</v>
      </c>
      <c r="AJ210" s="352">
        <f t="shared" si="28"/>
        <v>0</v>
      </c>
      <c r="AK210" s="4"/>
    </row>
    <row r="211" spans="2:37" x14ac:dyDescent="0.25">
      <c r="B211" s="4"/>
      <c r="C211" s="344" t="str">
        <f>IF('1. Staff Posts&amp;Salary (Listing)'!C210="","",'1. Staff Posts&amp;Salary (Listing)'!C210)</f>
        <v/>
      </c>
      <c r="D211" s="345" t="str">
        <f>IF('1. Staff Posts&amp;Salary (Listing)'!D210="","",'1. Staff Posts&amp;Salary (Listing)'!D210)</f>
        <v/>
      </c>
      <c r="E211" s="345" t="str">
        <f>IF('1. Staff Posts&amp;Salary (Listing)'!E210="","",'1. Staff Posts&amp;Salary (Listing)'!E210)</f>
        <v/>
      </c>
      <c r="F211" s="345" t="str">
        <f>VLOOKUP(D211,'START - AWARD DETAILS'!$F$20:$I$40,3,0)</f>
        <v>&lt;select&gt;</v>
      </c>
      <c r="G211" s="345" t="str">
        <f>IF('1. Staff Posts&amp;Salary (Listing)'!F210="","",'1. Staff Posts&amp;Salary (Listing)'!F210)</f>
        <v/>
      </c>
      <c r="H211" s="345" t="str">
        <f>IF('1. Staff Posts&amp;Salary (Listing)'!G210="","",'1. Staff Posts&amp;Salary (Listing)'!G210)</f>
        <v/>
      </c>
      <c r="I211" s="345" t="str">
        <f>IF('1. Staff Posts&amp;Salary (Listing)'!H210="","",'1. Staff Posts&amp;Salary (Listing)'!H210)</f>
        <v/>
      </c>
      <c r="J211" s="346" t="str">
        <f>IF('1. Staff Posts&amp;Salary (Listing)'!M210="","",'1. Staff Posts&amp;Salary (Listing)'!M210)</f>
        <v/>
      </c>
      <c r="K211" s="347"/>
      <c r="L211" s="348"/>
      <c r="M211" s="349">
        <f t="shared" si="22"/>
        <v>0</v>
      </c>
      <c r="N211" s="350">
        <f>IFERROR('1. Staff Posts&amp;Salary (Listing)'!L210/12*'2. Staff Costs (Annual)'!K211*'2. Staff Costs (Annual)'!L211*J211,0)</f>
        <v>0</v>
      </c>
      <c r="O211" s="248"/>
      <c r="P211" s="347"/>
      <c r="Q211" s="348"/>
      <c r="R211" s="349">
        <f t="shared" si="23"/>
        <v>0</v>
      </c>
      <c r="S211" s="350">
        <f>IFERROR('1. Staff Posts&amp;Salary (Listing)'!L210*(1+SUM(O211))/12*'2. Staff Costs (Annual)'!P211*'2. Staff Costs (Annual)'!Q211*J211,0)</f>
        <v>0</v>
      </c>
      <c r="T211" s="248"/>
      <c r="U211" s="347"/>
      <c r="V211" s="348"/>
      <c r="W211" s="349">
        <f t="shared" si="24"/>
        <v>0</v>
      </c>
      <c r="X211" s="350">
        <f>IFERROR('1. Staff Posts&amp;Salary (Listing)'!L210*(1+SUM(O211))*(1+SUM(T211))/12*'2. Staff Costs (Annual)'!U211*'2. Staff Costs (Annual)'!V211*J211,0)</f>
        <v>0</v>
      </c>
      <c r="Y211" s="248"/>
      <c r="Z211" s="347"/>
      <c r="AA211" s="348"/>
      <c r="AB211" s="349">
        <f t="shared" si="25"/>
        <v>0</v>
      </c>
      <c r="AC211" s="350">
        <f>IFERROR('1. Staff Posts&amp;Salary (Listing)'!L210*(1+SUM(O211))*(1+SUM(T211))*(1+SUM(Y211))/12*'2. Staff Costs (Annual)'!Z211*'2. Staff Costs (Annual)'!AA211*J211,0)</f>
        <v>0</v>
      </c>
      <c r="AD211" s="248"/>
      <c r="AE211" s="347"/>
      <c r="AF211" s="348"/>
      <c r="AG211" s="349">
        <f t="shared" si="26"/>
        <v>0</v>
      </c>
      <c r="AH211" s="350">
        <f>IFERROR('1. Staff Posts&amp;Salary (Listing)'!L210*(1+SUM(O211))*(1+SUM(T211))*(1+SUM(Y211))*(1+SUM(AD211))/12*'2. Staff Costs (Annual)'!AE211*'2. Staff Costs (Annual)'!AF211*J211,0)</f>
        <v>0</v>
      </c>
      <c r="AI211" s="351">
        <f t="shared" si="27"/>
        <v>0</v>
      </c>
      <c r="AJ211" s="352">
        <f t="shared" si="28"/>
        <v>0</v>
      </c>
      <c r="AK211" s="4"/>
    </row>
    <row r="212" spans="2:37" x14ac:dyDescent="0.25">
      <c r="B212" s="4"/>
      <c r="C212" s="344" t="str">
        <f>IF('1. Staff Posts&amp;Salary (Listing)'!C211="","",'1. Staff Posts&amp;Salary (Listing)'!C211)</f>
        <v/>
      </c>
      <c r="D212" s="345" t="str">
        <f>IF('1. Staff Posts&amp;Salary (Listing)'!D211="","",'1. Staff Posts&amp;Salary (Listing)'!D211)</f>
        <v/>
      </c>
      <c r="E212" s="345" t="str">
        <f>IF('1. Staff Posts&amp;Salary (Listing)'!E211="","",'1. Staff Posts&amp;Salary (Listing)'!E211)</f>
        <v/>
      </c>
      <c r="F212" s="345" t="str">
        <f>VLOOKUP(D212,'START - AWARD DETAILS'!$F$20:$I$40,3,0)</f>
        <v>&lt;select&gt;</v>
      </c>
      <c r="G212" s="345" t="str">
        <f>IF('1. Staff Posts&amp;Salary (Listing)'!F211="","",'1. Staff Posts&amp;Salary (Listing)'!F211)</f>
        <v/>
      </c>
      <c r="H212" s="345" t="str">
        <f>IF('1. Staff Posts&amp;Salary (Listing)'!G211="","",'1. Staff Posts&amp;Salary (Listing)'!G211)</f>
        <v/>
      </c>
      <c r="I212" s="345" t="str">
        <f>IF('1. Staff Posts&amp;Salary (Listing)'!H211="","",'1. Staff Posts&amp;Salary (Listing)'!H211)</f>
        <v/>
      </c>
      <c r="J212" s="346" t="str">
        <f>IF('1. Staff Posts&amp;Salary (Listing)'!M211="","",'1. Staff Posts&amp;Salary (Listing)'!M211)</f>
        <v/>
      </c>
      <c r="K212" s="347"/>
      <c r="L212" s="348"/>
      <c r="M212" s="349">
        <f t="shared" si="22"/>
        <v>0</v>
      </c>
      <c r="N212" s="350">
        <f>IFERROR('1. Staff Posts&amp;Salary (Listing)'!L211/12*'2. Staff Costs (Annual)'!K212*'2. Staff Costs (Annual)'!L212*J212,0)</f>
        <v>0</v>
      </c>
      <c r="O212" s="248"/>
      <c r="P212" s="347"/>
      <c r="Q212" s="348"/>
      <c r="R212" s="349">
        <f t="shared" si="23"/>
        <v>0</v>
      </c>
      <c r="S212" s="350">
        <f>IFERROR('1. Staff Posts&amp;Salary (Listing)'!L211*(1+SUM(O212))/12*'2. Staff Costs (Annual)'!P212*'2. Staff Costs (Annual)'!Q212*J212,0)</f>
        <v>0</v>
      </c>
      <c r="T212" s="248"/>
      <c r="U212" s="347"/>
      <c r="V212" s="348"/>
      <c r="W212" s="349">
        <f t="shared" si="24"/>
        <v>0</v>
      </c>
      <c r="X212" s="350">
        <f>IFERROR('1. Staff Posts&amp;Salary (Listing)'!L211*(1+SUM(O212))*(1+SUM(T212))/12*'2. Staff Costs (Annual)'!U212*'2. Staff Costs (Annual)'!V212*J212,0)</f>
        <v>0</v>
      </c>
      <c r="Y212" s="248"/>
      <c r="Z212" s="347"/>
      <c r="AA212" s="348"/>
      <c r="AB212" s="349">
        <f t="shared" si="25"/>
        <v>0</v>
      </c>
      <c r="AC212" s="350">
        <f>IFERROR('1. Staff Posts&amp;Salary (Listing)'!L211*(1+SUM(O212))*(1+SUM(T212))*(1+SUM(Y212))/12*'2. Staff Costs (Annual)'!Z212*'2. Staff Costs (Annual)'!AA212*J212,0)</f>
        <v>0</v>
      </c>
      <c r="AD212" s="248"/>
      <c r="AE212" s="347"/>
      <c r="AF212" s="348"/>
      <c r="AG212" s="349">
        <f t="shared" si="26"/>
        <v>0</v>
      </c>
      <c r="AH212" s="350">
        <f>IFERROR('1. Staff Posts&amp;Salary (Listing)'!L211*(1+SUM(O212))*(1+SUM(T212))*(1+SUM(Y212))*(1+SUM(AD212))/12*'2. Staff Costs (Annual)'!AE212*'2. Staff Costs (Annual)'!AF212*J212,0)</f>
        <v>0</v>
      </c>
      <c r="AI212" s="351">
        <f t="shared" si="27"/>
        <v>0</v>
      </c>
      <c r="AJ212" s="352">
        <f t="shared" si="28"/>
        <v>0</v>
      </c>
      <c r="AK212" s="4"/>
    </row>
    <row r="213" spans="2:37" x14ac:dyDescent="0.25">
      <c r="B213" s="4"/>
      <c r="C213" s="344" t="str">
        <f>IF('1. Staff Posts&amp;Salary (Listing)'!C212="","",'1. Staff Posts&amp;Salary (Listing)'!C212)</f>
        <v/>
      </c>
      <c r="D213" s="345" t="str">
        <f>IF('1. Staff Posts&amp;Salary (Listing)'!D212="","",'1. Staff Posts&amp;Salary (Listing)'!D212)</f>
        <v/>
      </c>
      <c r="E213" s="345" t="str">
        <f>IF('1. Staff Posts&amp;Salary (Listing)'!E212="","",'1. Staff Posts&amp;Salary (Listing)'!E212)</f>
        <v/>
      </c>
      <c r="F213" s="345" t="str">
        <f>VLOOKUP(D213,'START - AWARD DETAILS'!$F$20:$I$40,3,0)</f>
        <v>&lt;select&gt;</v>
      </c>
      <c r="G213" s="345" t="str">
        <f>IF('1. Staff Posts&amp;Salary (Listing)'!F212="","",'1. Staff Posts&amp;Salary (Listing)'!F212)</f>
        <v/>
      </c>
      <c r="H213" s="345" t="str">
        <f>IF('1. Staff Posts&amp;Salary (Listing)'!G212="","",'1. Staff Posts&amp;Salary (Listing)'!G212)</f>
        <v/>
      </c>
      <c r="I213" s="345" t="str">
        <f>IF('1. Staff Posts&amp;Salary (Listing)'!H212="","",'1. Staff Posts&amp;Salary (Listing)'!H212)</f>
        <v/>
      </c>
      <c r="J213" s="346" t="str">
        <f>IF('1. Staff Posts&amp;Salary (Listing)'!M212="","",'1. Staff Posts&amp;Salary (Listing)'!M212)</f>
        <v/>
      </c>
      <c r="K213" s="347"/>
      <c r="L213" s="348"/>
      <c r="M213" s="349">
        <f t="shared" si="22"/>
        <v>0</v>
      </c>
      <c r="N213" s="350">
        <f>IFERROR('1. Staff Posts&amp;Salary (Listing)'!L212/12*'2. Staff Costs (Annual)'!K213*'2. Staff Costs (Annual)'!L213*J213,0)</f>
        <v>0</v>
      </c>
      <c r="O213" s="248"/>
      <c r="P213" s="347"/>
      <c r="Q213" s="348"/>
      <c r="R213" s="349">
        <f t="shared" si="23"/>
        <v>0</v>
      </c>
      <c r="S213" s="350">
        <f>IFERROR('1. Staff Posts&amp;Salary (Listing)'!L212*(1+SUM(O213))/12*'2. Staff Costs (Annual)'!P213*'2. Staff Costs (Annual)'!Q213*J213,0)</f>
        <v>0</v>
      </c>
      <c r="T213" s="248"/>
      <c r="U213" s="347"/>
      <c r="V213" s="348"/>
      <c r="W213" s="349">
        <f t="shared" si="24"/>
        <v>0</v>
      </c>
      <c r="X213" s="350">
        <f>IFERROR('1. Staff Posts&amp;Salary (Listing)'!L212*(1+SUM(O213))*(1+SUM(T213))/12*'2. Staff Costs (Annual)'!U213*'2. Staff Costs (Annual)'!V213*J213,0)</f>
        <v>0</v>
      </c>
      <c r="Y213" s="248"/>
      <c r="Z213" s="347"/>
      <c r="AA213" s="348"/>
      <c r="AB213" s="349">
        <f t="shared" si="25"/>
        <v>0</v>
      </c>
      <c r="AC213" s="350">
        <f>IFERROR('1. Staff Posts&amp;Salary (Listing)'!L212*(1+SUM(O213))*(1+SUM(T213))*(1+SUM(Y213))/12*'2. Staff Costs (Annual)'!Z213*'2. Staff Costs (Annual)'!AA213*J213,0)</f>
        <v>0</v>
      </c>
      <c r="AD213" s="248"/>
      <c r="AE213" s="347"/>
      <c r="AF213" s="348"/>
      <c r="AG213" s="349">
        <f t="shared" si="26"/>
        <v>0</v>
      </c>
      <c r="AH213" s="350">
        <f>IFERROR('1. Staff Posts&amp;Salary (Listing)'!L212*(1+SUM(O213))*(1+SUM(T213))*(1+SUM(Y213))*(1+SUM(AD213))/12*'2. Staff Costs (Annual)'!AE213*'2. Staff Costs (Annual)'!AF213*J213,0)</f>
        <v>0</v>
      </c>
      <c r="AI213" s="351">
        <f t="shared" si="27"/>
        <v>0</v>
      </c>
      <c r="AJ213" s="352">
        <f t="shared" si="28"/>
        <v>0</v>
      </c>
      <c r="AK213" s="4"/>
    </row>
    <row r="214" spans="2:37" x14ac:dyDescent="0.25">
      <c r="B214" s="4"/>
      <c r="C214" s="344" t="str">
        <f>IF('1. Staff Posts&amp;Salary (Listing)'!C213="","",'1. Staff Posts&amp;Salary (Listing)'!C213)</f>
        <v/>
      </c>
      <c r="D214" s="345" t="str">
        <f>IF('1. Staff Posts&amp;Salary (Listing)'!D213="","",'1. Staff Posts&amp;Salary (Listing)'!D213)</f>
        <v/>
      </c>
      <c r="E214" s="345" t="str">
        <f>IF('1. Staff Posts&amp;Salary (Listing)'!E213="","",'1. Staff Posts&amp;Salary (Listing)'!E213)</f>
        <v/>
      </c>
      <c r="F214" s="345" t="str">
        <f>VLOOKUP(D214,'START - AWARD DETAILS'!$F$20:$I$40,3,0)</f>
        <v>&lt;select&gt;</v>
      </c>
      <c r="G214" s="345" t="str">
        <f>IF('1. Staff Posts&amp;Salary (Listing)'!F213="","",'1. Staff Posts&amp;Salary (Listing)'!F213)</f>
        <v/>
      </c>
      <c r="H214" s="345" t="str">
        <f>IF('1. Staff Posts&amp;Salary (Listing)'!G213="","",'1. Staff Posts&amp;Salary (Listing)'!G213)</f>
        <v/>
      </c>
      <c r="I214" s="345" t="str">
        <f>IF('1. Staff Posts&amp;Salary (Listing)'!H213="","",'1. Staff Posts&amp;Salary (Listing)'!H213)</f>
        <v/>
      </c>
      <c r="J214" s="346" t="str">
        <f>IF('1. Staff Posts&amp;Salary (Listing)'!M213="","",'1. Staff Posts&amp;Salary (Listing)'!M213)</f>
        <v/>
      </c>
      <c r="K214" s="347"/>
      <c r="L214" s="348"/>
      <c r="M214" s="349">
        <f t="shared" si="22"/>
        <v>0</v>
      </c>
      <c r="N214" s="350">
        <f>IFERROR('1. Staff Posts&amp;Salary (Listing)'!L213/12*'2. Staff Costs (Annual)'!K214*'2. Staff Costs (Annual)'!L214*J214,0)</f>
        <v>0</v>
      </c>
      <c r="O214" s="248"/>
      <c r="P214" s="347"/>
      <c r="Q214" s="348"/>
      <c r="R214" s="349">
        <f t="shared" si="23"/>
        <v>0</v>
      </c>
      <c r="S214" s="350">
        <f>IFERROR('1. Staff Posts&amp;Salary (Listing)'!L213*(1+SUM(O214))/12*'2. Staff Costs (Annual)'!P214*'2. Staff Costs (Annual)'!Q214*J214,0)</f>
        <v>0</v>
      </c>
      <c r="T214" s="248"/>
      <c r="U214" s="347"/>
      <c r="V214" s="348"/>
      <c r="W214" s="349">
        <f t="shared" si="24"/>
        <v>0</v>
      </c>
      <c r="X214" s="350">
        <f>IFERROR('1. Staff Posts&amp;Salary (Listing)'!L213*(1+SUM(O214))*(1+SUM(T214))/12*'2. Staff Costs (Annual)'!U214*'2. Staff Costs (Annual)'!V214*J214,0)</f>
        <v>0</v>
      </c>
      <c r="Y214" s="248"/>
      <c r="Z214" s="347"/>
      <c r="AA214" s="348"/>
      <c r="AB214" s="349">
        <f t="shared" si="25"/>
        <v>0</v>
      </c>
      <c r="AC214" s="350">
        <f>IFERROR('1. Staff Posts&amp;Salary (Listing)'!L213*(1+SUM(O214))*(1+SUM(T214))*(1+SUM(Y214))/12*'2. Staff Costs (Annual)'!Z214*'2. Staff Costs (Annual)'!AA214*J214,0)</f>
        <v>0</v>
      </c>
      <c r="AD214" s="248"/>
      <c r="AE214" s="347"/>
      <c r="AF214" s="348"/>
      <c r="AG214" s="349">
        <f t="shared" si="26"/>
        <v>0</v>
      </c>
      <c r="AH214" s="350">
        <f>IFERROR('1. Staff Posts&amp;Salary (Listing)'!L213*(1+SUM(O214))*(1+SUM(T214))*(1+SUM(Y214))*(1+SUM(AD214))/12*'2. Staff Costs (Annual)'!AE214*'2. Staff Costs (Annual)'!AF214*J214,0)</f>
        <v>0</v>
      </c>
      <c r="AI214" s="351">
        <f t="shared" si="27"/>
        <v>0</v>
      </c>
      <c r="AJ214" s="352">
        <f t="shared" si="28"/>
        <v>0</v>
      </c>
      <c r="AK214" s="4"/>
    </row>
    <row r="215" spans="2:37" x14ac:dyDescent="0.25">
      <c r="B215" s="4"/>
      <c r="C215" s="344" t="str">
        <f>IF('1. Staff Posts&amp;Salary (Listing)'!C214="","",'1. Staff Posts&amp;Salary (Listing)'!C214)</f>
        <v/>
      </c>
      <c r="D215" s="345" t="str">
        <f>IF('1. Staff Posts&amp;Salary (Listing)'!D214="","",'1. Staff Posts&amp;Salary (Listing)'!D214)</f>
        <v/>
      </c>
      <c r="E215" s="345" t="str">
        <f>IF('1. Staff Posts&amp;Salary (Listing)'!E214="","",'1. Staff Posts&amp;Salary (Listing)'!E214)</f>
        <v/>
      </c>
      <c r="F215" s="345" t="str">
        <f>VLOOKUP(D215,'START - AWARD DETAILS'!$F$20:$I$40,3,0)</f>
        <v>&lt;select&gt;</v>
      </c>
      <c r="G215" s="345" t="str">
        <f>IF('1. Staff Posts&amp;Salary (Listing)'!F214="","",'1. Staff Posts&amp;Salary (Listing)'!F214)</f>
        <v/>
      </c>
      <c r="H215" s="345" t="str">
        <f>IF('1. Staff Posts&amp;Salary (Listing)'!G214="","",'1. Staff Posts&amp;Salary (Listing)'!G214)</f>
        <v/>
      </c>
      <c r="I215" s="345" t="str">
        <f>IF('1. Staff Posts&amp;Salary (Listing)'!H214="","",'1. Staff Posts&amp;Salary (Listing)'!H214)</f>
        <v/>
      </c>
      <c r="J215" s="346" t="str">
        <f>IF('1. Staff Posts&amp;Salary (Listing)'!M214="","",'1. Staff Posts&amp;Salary (Listing)'!M214)</f>
        <v/>
      </c>
      <c r="K215" s="347"/>
      <c r="L215" s="348"/>
      <c r="M215" s="349">
        <f t="shared" si="22"/>
        <v>0</v>
      </c>
      <c r="N215" s="350">
        <f>IFERROR('1. Staff Posts&amp;Salary (Listing)'!L214/12*'2. Staff Costs (Annual)'!K215*'2. Staff Costs (Annual)'!L215*J215,0)</f>
        <v>0</v>
      </c>
      <c r="O215" s="248"/>
      <c r="P215" s="347"/>
      <c r="Q215" s="348"/>
      <c r="R215" s="349">
        <f t="shared" si="23"/>
        <v>0</v>
      </c>
      <c r="S215" s="350">
        <f>IFERROR('1. Staff Posts&amp;Salary (Listing)'!L214*(1+SUM(O215))/12*'2. Staff Costs (Annual)'!P215*'2. Staff Costs (Annual)'!Q215*J215,0)</f>
        <v>0</v>
      </c>
      <c r="T215" s="248"/>
      <c r="U215" s="347"/>
      <c r="V215" s="348"/>
      <c r="W215" s="349">
        <f t="shared" si="24"/>
        <v>0</v>
      </c>
      <c r="X215" s="350">
        <f>IFERROR('1. Staff Posts&amp;Salary (Listing)'!L214*(1+SUM(O215))*(1+SUM(T215))/12*'2. Staff Costs (Annual)'!U215*'2. Staff Costs (Annual)'!V215*J215,0)</f>
        <v>0</v>
      </c>
      <c r="Y215" s="248"/>
      <c r="Z215" s="347"/>
      <c r="AA215" s="348"/>
      <c r="AB215" s="349">
        <f t="shared" si="25"/>
        <v>0</v>
      </c>
      <c r="AC215" s="350">
        <f>IFERROR('1. Staff Posts&amp;Salary (Listing)'!L214*(1+SUM(O215))*(1+SUM(T215))*(1+SUM(Y215))/12*'2. Staff Costs (Annual)'!Z215*'2. Staff Costs (Annual)'!AA215*J215,0)</f>
        <v>0</v>
      </c>
      <c r="AD215" s="248"/>
      <c r="AE215" s="347"/>
      <c r="AF215" s="348"/>
      <c r="AG215" s="349">
        <f t="shared" si="26"/>
        <v>0</v>
      </c>
      <c r="AH215" s="350">
        <f>IFERROR('1. Staff Posts&amp;Salary (Listing)'!L214*(1+SUM(O215))*(1+SUM(T215))*(1+SUM(Y215))*(1+SUM(AD215))/12*'2. Staff Costs (Annual)'!AE215*'2. Staff Costs (Annual)'!AF215*J215,0)</f>
        <v>0</v>
      </c>
      <c r="AI215" s="351">
        <f t="shared" si="27"/>
        <v>0</v>
      </c>
      <c r="AJ215" s="352">
        <f t="shared" si="28"/>
        <v>0</v>
      </c>
      <c r="AK215" s="4"/>
    </row>
    <row r="216" spans="2:37" x14ac:dyDescent="0.25">
      <c r="B216" s="4"/>
      <c r="C216" s="344" t="str">
        <f>IF('1. Staff Posts&amp;Salary (Listing)'!C215="","",'1. Staff Posts&amp;Salary (Listing)'!C215)</f>
        <v/>
      </c>
      <c r="D216" s="345" t="str">
        <f>IF('1. Staff Posts&amp;Salary (Listing)'!D215="","",'1. Staff Posts&amp;Salary (Listing)'!D215)</f>
        <v/>
      </c>
      <c r="E216" s="345" t="str">
        <f>IF('1. Staff Posts&amp;Salary (Listing)'!E215="","",'1. Staff Posts&amp;Salary (Listing)'!E215)</f>
        <v/>
      </c>
      <c r="F216" s="345" t="str">
        <f>VLOOKUP(D216,'START - AWARD DETAILS'!$F$20:$I$40,3,0)</f>
        <v>&lt;select&gt;</v>
      </c>
      <c r="G216" s="345" t="str">
        <f>IF('1. Staff Posts&amp;Salary (Listing)'!F215="","",'1. Staff Posts&amp;Salary (Listing)'!F215)</f>
        <v/>
      </c>
      <c r="H216" s="345" t="str">
        <f>IF('1. Staff Posts&amp;Salary (Listing)'!G215="","",'1. Staff Posts&amp;Salary (Listing)'!G215)</f>
        <v/>
      </c>
      <c r="I216" s="345" t="str">
        <f>IF('1. Staff Posts&amp;Salary (Listing)'!H215="","",'1. Staff Posts&amp;Salary (Listing)'!H215)</f>
        <v/>
      </c>
      <c r="J216" s="346" t="str">
        <f>IF('1. Staff Posts&amp;Salary (Listing)'!M215="","",'1. Staff Posts&amp;Salary (Listing)'!M215)</f>
        <v/>
      </c>
      <c r="K216" s="347"/>
      <c r="L216" s="348"/>
      <c r="M216" s="349">
        <f t="shared" si="22"/>
        <v>0</v>
      </c>
      <c r="N216" s="350">
        <f>IFERROR('1. Staff Posts&amp;Salary (Listing)'!L215/12*'2. Staff Costs (Annual)'!K216*'2. Staff Costs (Annual)'!L216*J216,0)</f>
        <v>0</v>
      </c>
      <c r="O216" s="248"/>
      <c r="P216" s="347"/>
      <c r="Q216" s="348"/>
      <c r="R216" s="349">
        <f t="shared" si="23"/>
        <v>0</v>
      </c>
      <c r="S216" s="350">
        <f>IFERROR('1. Staff Posts&amp;Salary (Listing)'!L215*(1+SUM(O216))/12*'2. Staff Costs (Annual)'!P216*'2. Staff Costs (Annual)'!Q216*J216,0)</f>
        <v>0</v>
      </c>
      <c r="T216" s="248"/>
      <c r="U216" s="347"/>
      <c r="V216" s="348"/>
      <c r="W216" s="349">
        <f t="shared" si="24"/>
        <v>0</v>
      </c>
      <c r="X216" s="350">
        <f>IFERROR('1. Staff Posts&amp;Salary (Listing)'!L215*(1+SUM(O216))*(1+SUM(T216))/12*'2. Staff Costs (Annual)'!U216*'2. Staff Costs (Annual)'!V216*J216,0)</f>
        <v>0</v>
      </c>
      <c r="Y216" s="248"/>
      <c r="Z216" s="347"/>
      <c r="AA216" s="348"/>
      <c r="AB216" s="349">
        <f t="shared" si="25"/>
        <v>0</v>
      </c>
      <c r="AC216" s="350">
        <f>IFERROR('1. Staff Posts&amp;Salary (Listing)'!L215*(1+SUM(O216))*(1+SUM(T216))*(1+SUM(Y216))/12*'2. Staff Costs (Annual)'!Z216*'2. Staff Costs (Annual)'!AA216*J216,0)</f>
        <v>0</v>
      </c>
      <c r="AD216" s="248"/>
      <c r="AE216" s="347"/>
      <c r="AF216" s="348"/>
      <c r="AG216" s="349">
        <f t="shared" si="26"/>
        <v>0</v>
      </c>
      <c r="AH216" s="350">
        <f>IFERROR('1. Staff Posts&amp;Salary (Listing)'!L215*(1+SUM(O216))*(1+SUM(T216))*(1+SUM(Y216))*(1+SUM(AD216))/12*'2. Staff Costs (Annual)'!AE216*'2. Staff Costs (Annual)'!AF216*J216,0)</f>
        <v>0</v>
      </c>
      <c r="AI216" s="351">
        <f t="shared" si="27"/>
        <v>0</v>
      </c>
      <c r="AJ216" s="352">
        <f t="shared" si="28"/>
        <v>0</v>
      </c>
      <c r="AK216" s="4"/>
    </row>
    <row r="217" spans="2:37" x14ac:dyDescent="0.25">
      <c r="B217" s="4"/>
      <c r="C217" s="344" t="str">
        <f>IF('1. Staff Posts&amp;Salary (Listing)'!C216="","",'1. Staff Posts&amp;Salary (Listing)'!C216)</f>
        <v/>
      </c>
      <c r="D217" s="345" t="str">
        <f>IF('1. Staff Posts&amp;Salary (Listing)'!D216="","",'1. Staff Posts&amp;Salary (Listing)'!D216)</f>
        <v/>
      </c>
      <c r="E217" s="345" t="str">
        <f>IF('1. Staff Posts&amp;Salary (Listing)'!E216="","",'1. Staff Posts&amp;Salary (Listing)'!E216)</f>
        <v/>
      </c>
      <c r="F217" s="345" t="str">
        <f>VLOOKUP(D217,'START - AWARD DETAILS'!$F$20:$I$40,3,0)</f>
        <v>&lt;select&gt;</v>
      </c>
      <c r="G217" s="345" t="str">
        <f>IF('1. Staff Posts&amp;Salary (Listing)'!F216="","",'1. Staff Posts&amp;Salary (Listing)'!F216)</f>
        <v/>
      </c>
      <c r="H217" s="345" t="str">
        <f>IF('1. Staff Posts&amp;Salary (Listing)'!G216="","",'1. Staff Posts&amp;Salary (Listing)'!G216)</f>
        <v/>
      </c>
      <c r="I217" s="345" t="str">
        <f>IF('1. Staff Posts&amp;Salary (Listing)'!H216="","",'1. Staff Posts&amp;Salary (Listing)'!H216)</f>
        <v/>
      </c>
      <c r="J217" s="346" t="str">
        <f>IF('1. Staff Posts&amp;Salary (Listing)'!M216="","",'1. Staff Posts&amp;Salary (Listing)'!M216)</f>
        <v/>
      </c>
      <c r="K217" s="347"/>
      <c r="L217" s="348"/>
      <c r="M217" s="349">
        <f t="shared" si="22"/>
        <v>0</v>
      </c>
      <c r="N217" s="350">
        <f>IFERROR('1. Staff Posts&amp;Salary (Listing)'!L216/12*'2. Staff Costs (Annual)'!K217*'2. Staff Costs (Annual)'!L217*J217,0)</f>
        <v>0</v>
      </c>
      <c r="O217" s="248"/>
      <c r="P217" s="347"/>
      <c r="Q217" s="348"/>
      <c r="R217" s="349">
        <f t="shared" si="23"/>
        <v>0</v>
      </c>
      <c r="S217" s="350">
        <f>IFERROR('1. Staff Posts&amp;Salary (Listing)'!L216*(1+SUM(O217))/12*'2. Staff Costs (Annual)'!P217*'2. Staff Costs (Annual)'!Q217*J217,0)</f>
        <v>0</v>
      </c>
      <c r="T217" s="248"/>
      <c r="U217" s="347"/>
      <c r="V217" s="348"/>
      <c r="W217" s="349">
        <f t="shared" si="24"/>
        <v>0</v>
      </c>
      <c r="X217" s="350">
        <f>IFERROR('1. Staff Posts&amp;Salary (Listing)'!L216*(1+SUM(O217))*(1+SUM(T217))/12*'2. Staff Costs (Annual)'!U217*'2. Staff Costs (Annual)'!V217*J217,0)</f>
        <v>0</v>
      </c>
      <c r="Y217" s="248"/>
      <c r="Z217" s="347"/>
      <c r="AA217" s="348"/>
      <c r="AB217" s="349">
        <f t="shared" si="25"/>
        <v>0</v>
      </c>
      <c r="AC217" s="350">
        <f>IFERROR('1. Staff Posts&amp;Salary (Listing)'!L216*(1+SUM(O217))*(1+SUM(T217))*(1+SUM(Y217))/12*'2. Staff Costs (Annual)'!Z217*'2. Staff Costs (Annual)'!AA217*J217,0)</f>
        <v>0</v>
      </c>
      <c r="AD217" s="248"/>
      <c r="AE217" s="347"/>
      <c r="AF217" s="348"/>
      <c r="AG217" s="349">
        <f t="shared" si="26"/>
        <v>0</v>
      </c>
      <c r="AH217" s="350">
        <f>IFERROR('1. Staff Posts&amp;Salary (Listing)'!L216*(1+SUM(O217))*(1+SUM(T217))*(1+SUM(Y217))*(1+SUM(AD217))/12*'2. Staff Costs (Annual)'!AE217*'2. Staff Costs (Annual)'!AF217*J217,0)</f>
        <v>0</v>
      </c>
      <c r="AI217" s="351">
        <f t="shared" si="27"/>
        <v>0</v>
      </c>
      <c r="AJ217" s="352">
        <f t="shared" si="28"/>
        <v>0</v>
      </c>
      <c r="AK217" s="4"/>
    </row>
    <row r="218" spans="2:37" x14ac:dyDescent="0.25">
      <c r="B218" s="4"/>
      <c r="C218" s="344" t="str">
        <f>IF('1. Staff Posts&amp;Salary (Listing)'!C217="","",'1. Staff Posts&amp;Salary (Listing)'!C217)</f>
        <v/>
      </c>
      <c r="D218" s="345" t="str">
        <f>IF('1. Staff Posts&amp;Salary (Listing)'!D217="","",'1. Staff Posts&amp;Salary (Listing)'!D217)</f>
        <v/>
      </c>
      <c r="E218" s="345" t="str">
        <f>IF('1. Staff Posts&amp;Salary (Listing)'!E217="","",'1. Staff Posts&amp;Salary (Listing)'!E217)</f>
        <v/>
      </c>
      <c r="F218" s="345" t="str">
        <f>VLOOKUP(D218,'START - AWARD DETAILS'!$F$20:$I$40,3,0)</f>
        <v>&lt;select&gt;</v>
      </c>
      <c r="G218" s="345" t="str">
        <f>IF('1. Staff Posts&amp;Salary (Listing)'!F217="","",'1. Staff Posts&amp;Salary (Listing)'!F217)</f>
        <v/>
      </c>
      <c r="H218" s="345" t="str">
        <f>IF('1. Staff Posts&amp;Salary (Listing)'!G217="","",'1. Staff Posts&amp;Salary (Listing)'!G217)</f>
        <v/>
      </c>
      <c r="I218" s="345" t="str">
        <f>IF('1. Staff Posts&amp;Salary (Listing)'!H217="","",'1. Staff Posts&amp;Salary (Listing)'!H217)</f>
        <v/>
      </c>
      <c r="J218" s="346" t="str">
        <f>IF('1. Staff Posts&amp;Salary (Listing)'!M217="","",'1. Staff Posts&amp;Salary (Listing)'!M217)</f>
        <v/>
      </c>
      <c r="K218" s="347"/>
      <c r="L218" s="348"/>
      <c r="M218" s="349">
        <f t="shared" si="22"/>
        <v>0</v>
      </c>
      <c r="N218" s="350">
        <f>IFERROR('1. Staff Posts&amp;Salary (Listing)'!L217/12*'2. Staff Costs (Annual)'!K218*'2. Staff Costs (Annual)'!L218*J218,0)</f>
        <v>0</v>
      </c>
      <c r="O218" s="248"/>
      <c r="P218" s="347"/>
      <c r="Q218" s="348"/>
      <c r="R218" s="349">
        <f t="shared" si="23"/>
        <v>0</v>
      </c>
      <c r="S218" s="350">
        <f>IFERROR('1. Staff Posts&amp;Salary (Listing)'!L217*(1+SUM(O218))/12*'2. Staff Costs (Annual)'!P218*'2. Staff Costs (Annual)'!Q218*J218,0)</f>
        <v>0</v>
      </c>
      <c r="T218" s="248"/>
      <c r="U218" s="347"/>
      <c r="V218" s="348"/>
      <c r="W218" s="349">
        <f t="shared" si="24"/>
        <v>0</v>
      </c>
      <c r="X218" s="350">
        <f>IFERROR('1. Staff Posts&amp;Salary (Listing)'!L217*(1+SUM(O218))*(1+SUM(T218))/12*'2. Staff Costs (Annual)'!U218*'2. Staff Costs (Annual)'!V218*J218,0)</f>
        <v>0</v>
      </c>
      <c r="Y218" s="248"/>
      <c r="Z218" s="347"/>
      <c r="AA218" s="348"/>
      <c r="AB218" s="349">
        <f t="shared" si="25"/>
        <v>0</v>
      </c>
      <c r="AC218" s="350">
        <f>IFERROR('1. Staff Posts&amp;Salary (Listing)'!L217*(1+SUM(O218))*(1+SUM(T218))*(1+SUM(Y218))/12*'2. Staff Costs (Annual)'!Z218*'2. Staff Costs (Annual)'!AA218*J218,0)</f>
        <v>0</v>
      </c>
      <c r="AD218" s="248"/>
      <c r="AE218" s="347"/>
      <c r="AF218" s="348"/>
      <c r="AG218" s="349">
        <f t="shared" si="26"/>
        <v>0</v>
      </c>
      <c r="AH218" s="350">
        <f>IFERROR('1. Staff Posts&amp;Salary (Listing)'!L217*(1+SUM(O218))*(1+SUM(T218))*(1+SUM(Y218))*(1+SUM(AD218))/12*'2. Staff Costs (Annual)'!AE218*'2. Staff Costs (Annual)'!AF218*J218,0)</f>
        <v>0</v>
      </c>
      <c r="AI218" s="351">
        <f t="shared" si="27"/>
        <v>0</v>
      </c>
      <c r="AJ218" s="352">
        <f t="shared" si="28"/>
        <v>0</v>
      </c>
      <c r="AK218" s="4"/>
    </row>
    <row r="219" spans="2:37" x14ac:dyDescent="0.25">
      <c r="B219" s="4"/>
      <c r="C219" s="344" t="str">
        <f>IF('1. Staff Posts&amp;Salary (Listing)'!C218="","",'1. Staff Posts&amp;Salary (Listing)'!C218)</f>
        <v/>
      </c>
      <c r="D219" s="345" t="str">
        <f>IF('1. Staff Posts&amp;Salary (Listing)'!D218="","",'1. Staff Posts&amp;Salary (Listing)'!D218)</f>
        <v/>
      </c>
      <c r="E219" s="345" t="str">
        <f>IF('1. Staff Posts&amp;Salary (Listing)'!E218="","",'1. Staff Posts&amp;Salary (Listing)'!E218)</f>
        <v/>
      </c>
      <c r="F219" s="345" t="str">
        <f>VLOOKUP(D219,'START - AWARD DETAILS'!$F$20:$I$40,3,0)</f>
        <v>&lt;select&gt;</v>
      </c>
      <c r="G219" s="345" t="str">
        <f>IF('1. Staff Posts&amp;Salary (Listing)'!F218="","",'1. Staff Posts&amp;Salary (Listing)'!F218)</f>
        <v/>
      </c>
      <c r="H219" s="345" t="str">
        <f>IF('1. Staff Posts&amp;Salary (Listing)'!G218="","",'1. Staff Posts&amp;Salary (Listing)'!G218)</f>
        <v/>
      </c>
      <c r="I219" s="345" t="str">
        <f>IF('1. Staff Posts&amp;Salary (Listing)'!H218="","",'1. Staff Posts&amp;Salary (Listing)'!H218)</f>
        <v/>
      </c>
      <c r="J219" s="346" t="str">
        <f>IF('1. Staff Posts&amp;Salary (Listing)'!M218="","",'1. Staff Posts&amp;Salary (Listing)'!M218)</f>
        <v/>
      </c>
      <c r="K219" s="347"/>
      <c r="L219" s="348"/>
      <c r="M219" s="349">
        <f t="shared" si="22"/>
        <v>0</v>
      </c>
      <c r="N219" s="350">
        <f>IFERROR('1. Staff Posts&amp;Salary (Listing)'!L218/12*'2. Staff Costs (Annual)'!K219*'2. Staff Costs (Annual)'!L219*J219,0)</f>
        <v>0</v>
      </c>
      <c r="O219" s="248"/>
      <c r="P219" s="347"/>
      <c r="Q219" s="348"/>
      <c r="R219" s="349">
        <f t="shared" si="23"/>
        <v>0</v>
      </c>
      <c r="S219" s="350">
        <f>IFERROR('1. Staff Posts&amp;Salary (Listing)'!L218*(1+SUM(O219))/12*'2. Staff Costs (Annual)'!P219*'2. Staff Costs (Annual)'!Q219*J219,0)</f>
        <v>0</v>
      </c>
      <c r="T219" s="248"/>
      <c r="U219" s="347"/>
      <c r="V219" s="348"/>
      <c r="W219" s="349">
        <f t="shared" si="24"/>
        <v>0</v>
      </c>
      <c r="X219" s="350">
        <f>IFERROR('1. Staff Posts&amp;Salary (Listing)'!L218*(1+SUM(O219))*(1+SUM(T219))/12*'2. Staff Costs (Annual)'!U219*'2. Staff Costs (Annual)'!V219*J219,0)</f>
        <v>0</v>
      </c>
      <c r="Y219" s="248"/>
      <c r="Z219" s="347"/>
      <c r="AA219" s="348"/>
      <c r="AB219" s="349">
        <f t="shared" si="25"/>
        <v>0</v>
      </c>
      <c r="AC219" s="350">
        <f>IFERROR('1. Staff Posts&amp;Salary (Listing)'!L218*(1+SUM(O219))*(1+SUM(T219))*(1+SUM(Y219))/12*'2. Staff Costs (Annual)'!Z219*'2. Staff Costs (Annual)'!AA219*J219,0)</f>
        <v>0</v>
      </c>
      <c r="AD219" s="248"/>
      <c r="AE219" s="347"/>
      <c r="AF219" s="348"/>
      <c r="AG219" s="349">
        <f t="shared" si="26"/>
        <v>0</v>
      </c>
      <c r="AH219" s="350">
        <f>IFERROR('1. Staff Posts&amp;Salary (Listing)'!L218*(1+SUM(O219))*(1+SUM(T219))*(1+SUM(Y219))*(1+SUM(AD219))/12*'2. Staff Costs (Annual)'!AE219*'2. Staff Costs (Annual)'!AF219*J219,0)</f>
        <v>0</v>
      </c>
      <c r="AI219" s="351">
        <f t="shared" si="27"/>
        <v>0</v>
      </c>
      <c r="AJ219" s="352">
        <f t="shared" si="28"/>
        <v>0</v>
      </c>
      <c r="AK219" s="4"/>
    </row>
    <row r="220" spans="2:37" x14ac:dyDescent="0.25">
      <c r="B220" s="4"/>
      <c r="C220" s="344" t="str">
        <f>IF('1. Staff Posts&amp;Salary (Listing)'!C219="","",'1. Staff Posts&amp;Salary (Listing)'!C219)</f>
        <v/>
      </c>
      <c r="D220" s="345" t="str">
        <f>IF('1. Staff Posts&amp;Salary (Listing)'!D219="","",'1. Staff Posts&amp;Salary (Listing)'!D219)</f>
        <v/>
      </c>
      <c r="E220" s="345" t="str">
        <f>IF('1. Staff Posts&amp;Salary (Listing)'!E219="","",'1. Staff Posts&amp;Salary (Listing)'!E219)</f>
        <v/>
      </c>
      <c r="F220" s="345" t="str">
        <f>VLOOKUP(D220,'START - AWARD DETAILS'!$F$20:$I$40,3,0)</f>
        <v>&lt;select&gt;</v>
      </c>
      <c r="G220" s="345" t="str">
        <f>IF('1. Staff Posts&amp;Salary (Listing)'!F219="","",'1. Staff Posts&amp;Salary (Listing)'!F219)</f>
        <v/>
      </c>
      <c r="H220" s="345" t="str">
        <f>IF('1. Staff Posts&amp;Salary (Listing)'!G219="","",'1. Staff Posts&amp;Salary (Listing)'!G219)</f>
        <v/>
      </c>
      <c r="I220" s="345" t="str">
        <f>IF('1. Staff Posts&amp;Salary (Listing)'!H219="","",'1. Staff Posts&amp;Salary (Listing)'!H219)</f>
        <v/>
      </c>
      <c r="J220" s="346" t="str">
        <f>IF('1. Staff Posts&amp;Salary (Listing)'!M219="","",'1. Staff Posts&amp;Salary (Listing)'!M219)</f>
        <v/>
      </c>
      <c r="K220" s="347"/>
      <c r="L220" s="348"/>
      <c r="M220" s="349">
        <f t="shared" si="22"/>
        <v>0</v>
      </c>
      <c r="N220" s="350">
        <f>IFERROR('1. Staff Posts&amp;Salary (Listing)'!L219/12*'2. Staff Costs (Annual)'!K220*'2. Staff Costs (Annual)'!L220*J220,0)</f>
        <v>0</v>
      </c>
      <c r="O220" s="248"/>
      <c r="P220" s="347"/>
      <c r="Q220" s="348"/>
      <c r="R220" s="349">
        <f t="shared" si="23"/>
        <v>0</v>
      </c>
      <c r="S220" s="350">
        <f>IFERROR('1. Staff Posts&amp;Salary (Listing)'!L219*(1+SUM(O220))/12*'2. Staff Costs (Annual)'!P220*'2. Staff Costs (Annual)'!Q220*J220,0)</f>
        <v>0</v>
      </c>
      <c r="T220" s="248"/>
      <c r="U220" s="347"/>
      <c r="V220" s="348"/>
      <c r="W220" s="349">
        <f t="shared" si="24"/>
        <v>0</v>
      </c>
      <c r="X220" s="350">
        <f>IFERROR('1. Staff Posts&amp;Salary (Listing)'!L219*(1+SUM(O220))*(1+SUM(T220))/12*'2. Staff Costs (Annual)'!U220*'2. Staff Costs (Annual)'!V220*J220,0)</f>
        <v>0</v>
      </c>
      <c r="Y220" s="248"/>
      <c r="Z220" s="347"/>
      <c r="AA220" s="348"/>
      <c r="AB220" s="349">
        <f t="shared" si="25"/>
        <v>0</v>
      </c>
      <c r="AC220" s="350">
        <f>IFERROR('1. Staff Posts&amp;Salary (Listing)'!L219*(1+SUM(O220))*(1+SUM(T220))*(1+SUM(Y220))/12*'2. Staff Costs (Annual)'!Z220*'2. Staff Costs (Annual)'!AA220*J220,0)</f>
        <v>0</v>
      </c>
      <c r="AD220" s="248"/>
      <c r="AE220" s="347"/>
      <c r="AF220" s="348"/>
      <c r="AG220" s="349">
        <f t="shared" si="26"/>
        <v>0</v>
      </c>
      <c r="AH220" s="350">
        <f>IFERROR('1. Staff Posts&amp;Salary (Listing)'!L219*(1+SUM(O220))*(1+SUM(T220))*(1+SUM(Y220))*(1+SUM(AD220))/12*'2. Staff Costs (Annual)'!AE220*'2. Staff Costs (Annual)'!AF220*J220,0)</f>
        <v>0</v>
      </c>
      <c r="AI220" s="351">
        <f t="shared" si="27"/>
        <v>0</v>
      </c>
      <c r="AJ220" s="352">
        <f t="shared" si="28"/>
        <v>0</v>
      </c>
      <c r="AK220" s="4"/>
    </row>
    <row r="221" spans="2:37" x14ac:dyDescent="0.25">
      <c r="B221" s="4"/>
      <c r="C221" s="344" t="str">
        <f>IF('1. Staff Posts&amp;Salary (Listing)'!C220="","",'1. Staff Posts&amp;Salary (Listing)'!C220)</f>
        <v/>
      </c>
      <c r="D221" s="345" t="str">
        <f>IF('1. Staff Posts&amp;Salary (Listing)'!D220="","",'1. Staff Posts&amp;Salary (Listing)'!D220)</f>
        <v/>
      </c>
      <c r="E221" s="345" t="str">
        <f>IF('1. Staff Posts&amp;Salary (Listing)'!E220="","",'1. Staff Posts&amp;Salary (Listing)'!E220)</f>
        <v/>
      </c>
      <c r="F221" s="345" t="str">
        <f>VLOOKUP(D221,'START - AWARD DETAILS'!$F$20:$I$40,3,0)</f>
        <v>&lt;select&gt;</v>
      </c>
      <c r="G221" s="345" t="str">
        <f>IF('1. Staff Posts&amp;Salary (Listing)'!F220="","",'1. Staff Posts&amp;Salary (Listing)'!F220)</f>
        <v/>
      </c>
      <c r="H221" s="345" t="str">
        <f>IF('1. Staff Posts&amp;Salary (Listing)'!G220="","",'1. Staff Posts&amp;Salary (Listing)'!G220)</f>
        <v/>
      </c>
      <c r="I221" s="345" t="str">
        <f>IF('1. Staff Posts&amp;Salary (Listing)'!H220="","",'1. Staff Posts&amp;Salary (Listing)'!H220)</f>
        <v/>
      </c>
      <c r="J221" s="346" t="str">
        <f>IF('1. Staff Posts&amp;Salary (Listing)'!M220="","",'1. Staff Posts&amp;Salary (Listing)'!M220)</f>
        <v/>
      </c>
      <c r="K221" s="347"/>
      <c r="L221" s="348"/>
      <c r="M221" s="349">
        <f t="shared" si="22"/>
        <v>0</v>
      </c>
      <c r="N221" s="350">
        <f>IFERROR('1. Staff Posts&amp;Salary (Listing)'!L220/12*'2. Staff Costs (Annual)'!K221*'2. Staff Costs (Annual)'!L221*J221,0)</f>
        <v>0</v>
      </c>
      <c r="O221" s="248"/>
      <c r="P221" s="347"/>
      <c r="Q221" s="348"/>
      <c r="R221" s="349">
        <f t="shared" si="23"/>
        <v>0</v>
      </c>
      <c r="S221" s="350">
        <f>IFERROR('1. Staff Posts&amp;Salary (Listing)'!L220*(1+SUM(O221))/12*'2. Staff Costs (Annual)'!P221*'2. Staff Costs (Annual)'!Q221*J221,0)</f>
        <v>0</v>
      </c>
      <c r="T221" s="248"/>
      <c r="U221" s="347"/>
      <c r="V221" s="348"/>
      <c r="W221" s="349">
        <f t="shared" si="24"/>
        <v>0</v>
      </c>
      <c r="X221" s="350">
        <f>IFERROR('1. Staff Posts&amp;Salary (Listing)'!L220*(1+SUM(O221))*(1+SUM(T221))/12*'2. Staff Costs (Annual)'!U221*'2. Staff Costs (Annual)'!V221*J221,0)</f>
        <v>0</v>
      </c>
      <c r="Y221" s="248"/>
      <c r="Z221" s="347"/>
      <c r="AA221" s="348"/>
      <c r="AB221" s="349">
        <f t="shared" si="25"/>
        <v>0</v>
      </c>
      <c r="AC221" s="350">
        <f>IFERROR('1. Staff Posts&amp;Salary (Listing)'!L220*(1+SUM(O221))*(1+SUM(T221))*(1+SUM(Y221))/12*'2. Staff Costs (Annual)'!Z221*'2. Staff Costs (Annual)'!AA221*J221,0)</f>
        <v>0</v>
      </c>
      <c r="AD221" s="248"/>
      <c r="AE221" s="347"/>
      <c r="AF221" s="348"/>
      <c r="AG221" s="349">
        <f t="shared" si="26"/>
        <v>0</v>
      </c>
      <c r="AH221" s="350">
        <f>IFERROR('1. Staff Posts&amp;Salary (Listing)'!L220*(1+SUM(O221))*(1+SUM(T221))*(1+SUM(Y221))*(1+SUM(AD221))/12*'2. Staff Costs (Annual)'!AE221*'2. Staff Costs (Annual)'!AF221*J221,0)</f>
        <v>0</v>
      </c>
      <c r="AI221" s="351">
        <f t="shared" si="27"/>
        <v>0</v>
      </c>
      <c r="AJ221" s="352">
        <f t="shared" si="28"/>
        <v>0</v>
      </c>
      <c r="AK221" s="4"/>
    </row>
    <row r="222" spans="2:37" x14ac:dyDescent="0.25">
      <c r="B222" s="4"/>
      <c r="C222" s="344" t="str">
        <f>IF('1. Staff Posts&amp;Salary (Listing)'!C221="","",'1. Staff Posts&amp;Salary (Listing)'!C221)</f>
        <v/>
      </c>
      <c r="D222" s="345" t="str">
        <f>IF('1. Staff Posts&amp;Salary (Listing)'!D221="","",'1. Staff Posts&amp;Salary (Listing)'!D221)</f>
        <v/>
      </c>
      <c r="E222" s="345" t="str">
        <f>IF('1. Staff Posts&amp;Salary (Listing)'!E221="","",'1. Staff Posts&amp;Salary (Listing)'!E221)</f>
        <v/>
      </c>
      <c r="F222" s="345" t="str">
        <f>VLOOKUP(D222,'START - AWARD DETAILS'!$F$20:$I$40,3,0)</f>
        <v>&lt;select&gt;</v>
      </c>
      <c r="G222" s="345" t="str">
        <f>IF('1. Staff Posts&amp;Salary (Listing)'!F221="","",'1. Staff Posts&amp;Salary (Listing)'!F221)</f>
        <v/>
      </c>
      <c r="H222" s="345" t="str">
        <f>IF('1. Staff Posts&amp;Salary (Listing)'!G221="","",'1. Staff Posts&amp;Salary (Listing)'!G221)</f>
        <v/>
      </c>
      <c r="I222" s="345" t="str">
        <f>IF('1. Staff Posts&amp;Salary (Listing)'!H221="","",'1. Staff Posts&amp;Salary (Listing)'!H221)</f>
        <v/>
      </c>
      <c r="J222" s="346" t="str">
        <f>IF('1. Staff Posts&amp;Salary (Listing)'!M221="","",'1. Staff Posts&amp;Salary (Listing)'!M221)</f>
        <v/>
      </c>
      <c r="K222" s="347"/>
      <c r="L222" s="348"/>
      <c r="M222" s="349">
        <f t="shared" si="22"/>
        <v>0</v>
      </c>
      <c r="N222" s="350">
        <f>IFERROR('1. Staff Posts&amp;Salary (Listing)'!L221/12*'2. Staff Costs (Annual)'!K222*'2. Staff Costs (Annual)'!L222*J222,0)</f>
        <v>0</v>
      </c>
      <c r="O222" s="248"/>
      <c r="P222" s="347"/>
      <c r="Q222" s="348"/>
      <c r="R222" s="349">
        <f t="shared" si="23"/>
        <v>0</v>
      </c>
      <c r="S222" s="350">
        <f>IFERROR('1. Staff Posts&amp;Salary (Listing)'!L221*(1+SUM(O222))/12*'2. Staff Costs (Annual)'!P222*'2. Staff Costs (Annual)'!Q222*J222,0)</f>
        <v>0</v>
      </c>
      <c r="T222" s="248"/>
      <c r="U222" s="347"/>
      <c r="V222" s="348"/>
      <c r="W222" s="349">
        <f t="shared" si="24"/>
        <v>0</v>
      </c>
      <c r="X222" s="350">
        <f>IFERROR('1. Staff Posts&amp;Salary (Listing)'!L221*(1+SUM(O222))*(1+SUM(T222))/12*'2. Staff Costs (Annual)'!U222*'2. Staff Costs (Annual)'!V222*J222,0)</f>
        <v>0</v>
      </c>
      <c r="Y222" s="248"/>
      <c r="Z222" s="347"/>
      <c r="AA222" s="348"/>
      <c r="AB222" s="349">
        <f t="shared" si="25"/>
        <v>0</v>
      </c>
      <c r="AC222" s="350">
        <f>IFERROR('1. Staff Posts&amp;Salary (Listing)'!L221*(1+SUM(O222))*(1+SUM(T222))*(1+SUM(Y222))/12*'2. Staff Costs (Annual)'!Z222*'2. Staff Costs (Annual)'!AA222*J222,0)</f>
        <v>0</v>
      </c>
      <c r="AD222" s="248"/>
      <c r="AE222" s="347"/>
      <c r="AF222" s="348"/>
      <c r="AG222" s="349">
        <f t="shared" si="26"/>
        <v>0</v>
      </c>
      <c r="AH222" s="350">
        <f>IFERROR('1. Staff Posts&amp;Salary (Listing)'!L221*(1+SUM(O222))*(1+SUM(T222))*(1+SUM(Y222))*(1+SUM(AD222))/12*'2. Staff Costs (Annual)'!AE222*'2. Staff Costs (Annual)'!AF222*J222,0)</f>
        <v>0</v>
      </c>
      <c r="AI222" s="351">
        <f t="shared" si="27"/>
        <v>0</v>
      </c>
      <c r="AJ222" s="352">
        <f t="shared" si="28"/>
        <v>0</v>
      </c>
      <c r="AK222" s="4"/>
    </row>
    <row r="223" spans="2:37" x14ac:dyDescent="0.25">
      <c r="B223" s="4"/>
      <c r="C223" s="344" t="str">
        <f>IF('1. Staff Posts&amp;Salary (Listing)'!C222="","",'1. Staff Posts&amp;Salary (Listing)'!C222)</f>
        <v/>
      </c>
      <c r="D223" s="345" t="str">
        <f>IF('1. Staff Posts&amp;Salary (Listing)'!D222="","",'1. Staff Posts&amp;Salary (Listing)'!D222)</f>
        <v/>
      </c>
      <c r="E223" s="345" t="str">
        <f>IF('1. Staff Posts&amp;Salary (Listing)'!E222="","",'1. Staff Posts&amp;Salary (Listing)'!E222)</f>
        <v/>
      </c>
      <c r="F223" s="345" t="str">
        <f>VLOOKUP(D223,'START - AWARD DETAILS'!$F$20:$I$40,3,0)</f>
        <v>&lt;select&gt;</v>
      </c>
      <c r="G223" s="345" t="str">
        <f>IF('1. Staff Posts&amp;Salary (Listing)'!F222="","",'1. Staff Posts&amp;Salary (Listing)'!F222)</f>
        <v/>
      </c>
      <c r="H223" s="345" t="str">
        <f>IF('1. Staff Posts&amp;Salary (Listing)'!G222="","",'1. Staff Posts&amp;Salary (Listing)'!G222)</f>
        <v/>
      </c>
      <c r="I223" s="345" t="str">
        <f>IF('1. Staff Posts&amp;Salary (Listing)'!H222="","",'1. Staff Posts&amp;Salary (Listing)'!H222)</f>
        <v/>
      </c>
      <c r="J223" s="346" t="str">
        <f>IF('1. Staff Posts&amp;Salary (Listing)'!M222="","",'1. Staff Posts&amp;Salary (Listing)'!M222)</f>
        <v/>
      </c>
      <c r="K223" s="347"/>
      <c r="L223" s="348"/>
      <c r="M223" s="349">
        <f t="shared" si="22"/>
        <v>0</v>
      </c>
      <c r="N223" s="350">
        <f>IFERROR('1. Staff Posts&amp;Salary (Listing)'!L222/12*'2. Staff Costs (Annual)'!K223*'2. Staff Costs (Annual)'!L223*J223,0)</f>
        <v>0</v>
      </c>
      <c r="O223" s="248"/>
      <c r="P223" s="347"/>
      <c r="Q223" s="348"/>
      <c r="R223" s="349">
        <f t="shared" si="23"/>
        <v>0</v>
      </c>
      <c r="S223" s="350">
        <f>IFERROR('1. Staff Posts&amp;Salary (Listing)'!L222*(1+SUM(O223))/12*'2. Staff Costs (Annual)'!P223*'2. Staff Costs (Annual)'!Q223*J223,0)</f>
        <v>0</v>
      </c>
      <c r="T223" s="248"/>
      <c r="U223" s="347"/>
      <c r="V223" s="348"/>
      <c r="W223" s="349">
        <f t="shared" si="24"/>
        <v>0</v>
      </c>
      <c r="X223" s="350">
        <f>IFERROR('1. Staff Posts&amp;Salary (Listing)'!L222*(1+SUM(O223))*(1+SUM(T223))/12*'2. Staff Costs (Annual)'!U223*'2. Staff Costs (Annual)'!V223*J223,0)</f>
        <v>0</v>
      </c>
      <c r="Y223" s="248"/>
      <c r="Z223" s="347"/>
      <c r="AA223" s="348"/>
      <c r="AB223" s="349">
        <f t="shared" si="25"/>
        <v>0</v>
      </c>
      <c r="AC223" s="350">
        <f>IFERROR('1. Staff Posts&amp;Salary (Listing)'!L222*(1+SUM(O223))*(1+SUM(T223))*(1+SUM(Y223))/12*'2. Staff Costs (Annual)'!Z223*'2. Staff Costs (Annual)'!AA223*J223,0)</f>
        <v>0</v>
      </c>
      <c r="AD223" s="248"/>
      <c r="AE223" s="347"/>
      <c r="AF223" s="348"/>
      <c r="AG223" s="349">
        <f t="shared" si="26"/>
        <v>0</v>
      </c>
      <c r="AH223" s="350">
        <f>IFERROR('1. Staff Posts&amp;Salary (Listing)'!L222*(1+SUM(O223))*(1+SUM(T223))*(1+SUM(Y223))*(1+SUM(AD223))/12*'2. Staff Costs (Annual)'!AE223*'2. Staff Costs (Annual)'!AF223*J223,0)</f>
        <v>0</v>
      </c>
      <c r="AI223" s="351">
        <f t="shared" si="27"/>
        <v>0</v>
      </c>
      <c r="AJ223" s="352">
        <f t="shared" si="28"/>
        <v>0</v>
      </c>
      <c r="AK223" s="4"/>
    </row>
    <row r="224" spans="2:37" x14ac:dyDescent="0.25">
      <c r="B224" s="4"/>
      <c r="C224" s="344" t="str">
        <f>IF('1. Staff Posts&amp;Salary (Listing)'!C223="","",'1. Staff Posts&amp;Salary (Listing)'!C223)</f>
        <v/>
      </c>
      <c r="D224" s="345" t="str">
        <f>IF('1. Staff Posts&amp;Salary (Listing)'!D223="","",'1. Staff Posts&amp;Salary (Listing)'!D223)</f>
        <v/>
      </c>
      <c r="E224" s="345" t="str">
        <f>IF('1. Staff Posts&amp;Salary (Listing)'!E223="","",'1. Staff Posts&amp;Salary (Listing)'!E223)</f>
        <v/>
      </c>
      <c r="F224" s="345" t="str">
        <f>VLOOKUP(D224,'START - AWARD DETAILS'!$F$20:$I$40,3,0)</f>
        <v>&lt;select&gt;</v>
      </c>
      <c r="G224" s="345" t="str">
        <f>IF('1. Staff Posts&amp;Salary (Listing)'!F223="","",'1. Staff Posts&amp;Salary (Listing)'!F223)</f>
        <v/>
      </c>
      <c r="H224" s="345" t="str">
        <f>IF('1. Staff Posts&amp;Salary (Listing)'!G223="","",'1. Staff Posts&amp;Salary (Listing)'!G223)</f>
        <v/>
      </c>
      <c r="I224" s="345" t="str">
        <f>IF('1. Staff Posts&amp;Salary (Listing)'!H223="","",'1. Staff Posts&amp;Salary (Listing)'!H223)</f>
        <v/>
      </c>
      <c r="J224" s="346" t="str">
        <f>IF('1. Staff Posts&amp;Salary (Listing)'!M223="","",'1. Staff Posts&amp;Salary (Listing)'!M223)</f>
        <v/>
      </c>
      <c r="K224" s="347"/>
      <c r="L224" s="348"/>
      <c r="M224" s="349">
        <f t="shared" si="22"/>
        <v>0</v>
      </c>
      <c r="N224" s="350">
        <f>IFERROR('1. Staff Posts&amp;Salary (Listing)'!L223/12*'2. Staff Costs (Annual)'!K224*'2. Staff Costs (Annual)'!L224*J224,0)</f>
        <v>0</v>
      </c>
      <c r="O224" s="248"/>
      <c r="P224" s="347"/>
      <c r="Q224" s="348"/>
      <c r="R224" s="349">
        <f t="shared" si="23"/>
        <v>0</v>
      </c>
      <c r="S224" s="350">
        <f>IFERROR('1. Staff Posts&amp;Salary (Listing)'!L223*(1+SUM(O224))/12*'2. Staff Costs (Annual)'!P224*'2. Staff Costs (Annual)'!Q224*J224,0)</f>
        <v>0</v>
      </c>
      <c r="T224" s="248"/>
      <c r="U224" s="347"/>
      <c r="V224" s="348"/>
      <c r="W224" s="349">
        <f t="shared" si="24"/>
        <v>0</v>
      </c>
      <c r="X224" s="350">
        <f>IFERROR('1. Staff Posts&amp;Salary (Listing)'!L223*(1+SUM(O224))*(1+SUM(T224))/12*'2. Staff Costs (Annual)'!U224*'2. Staff Costs (Annual)'!V224*J224,0)</f>
        <v>0</v>
      </c>
      <c r="Y224" s="248"/>
      <c r="Z224" s="347"/>
      <c r="AA224" s="348"/>
      <c r="AB224" s="349">
        <f t="shared" si="25"/>
        <v>0</v>
      </c>
      <c r="AC224" s="350">
        <f>IFERROR('1. Staff Posts&amp;Salary (Listing)'!L223*(1+SUM(O224))*(1+SUM(T224))*(1+SUM(Y224))/12*'2. Staff Costs (Annual)'!Z224*'2. Staff Costs (Annual)'!AA224*J224,0)</f>
        <v>0</v>
      </c>
      <c r="AD224" s="248"/>
      <c r="AE224" s="347"/>
      <c r="AF224" s="348"/>
      <c r="AG224" s="349">
        <f t="shared" si="26"/>
        <v>0</v>
      </c>
      <c r="AH224" s="350">
        <f>IFERROR('1. Staff Posts&amp;Salary (Listing)'!L223*(1+SUM(O224))*(1+SUM(T224))*(1+SUM(Y224))*(1+SUM(AD224))/12*'2. Staff Costs (Annual)'!AE224*'2. Staff Costs (Annual)'!AF224*J224,0)</f>
        <v>0</v>
      </c>
      <c r="AI224" s="351">
        <f t="shared" si="27"/>
        <v>0</v>
      </c>
      <c r="AJ224" s="352">
        <f t="shared" si="28"/>
        <v>0</v>
      </c>
      <c r="AK224" s="4"/>
    </row>
    <row r="225" spans="2:37" x14ac:dyDescent="0.25">
      <c r="B225" s="4"/>
      <c r="C225" s="344" t="str">
        <f>IF('1. Staff Posts&amp;Salary (Listing)'!C224="","",'1. Staff Posts&amp;Salary (Listing)'!C224)</f>
        <v/>
      </c>
      <c r="D225" s="345" t="str">
        <f>IF('1. Staff Posts&amp;Salary (Listing)'!D224="","",'1. Staff Posts&amp;Salary (Listing)'!D224)</f>
        <v/>
      </c>
      <c r="E225" s="345" t="str">
        <f>IF('1. Staff Posts&amp;Salary (Listing)'!E224="","",'1. Staff Posts&amp;Salary (Listing)'!E224)</f>
        <v/>
      </c>
      <c r="F225" s="345" t="str">
        <f>VLOOKUP(D225,'START - AWARD DETAILS'!$F$20:$I$40,3,0)</f>
        <v>&lt;select&gt;</v>
      </c>
      <c r="G225" s="345" t="str">
        <f>IF('1. Staff Posts&amp;Salary (Listing)'!F224="","",'1. Staff Posts&amp;Salary (Listing)'!F224)</f>
        <v/>
      </c>
      <c r="H225" s="345" t="str">
        <f>IF('1. Staff Posts&amp;Salary (Listing)'!G224="","",'1. Staff Posts&amp;Salary (Listing)'!G224)</f>
        <v/>
      </c>
      <c r="I225" s="345" t="str">
        <f>IF('1. Staff Posts&amp;Salary (Listing)'!H224="","",'1. Staff Posts&amp;Salary (Listing)'!H224)</f>
        <v/>
      </c>
      <c r="J225" s="346" t="str">
        <f>IF('1. Staff Posts&amp;Salary (Listing)'!M224="","",'1. Staff Posts&amp;Salary (Listing)'!M224)</f>
        <v/>
      </c>
      <c r="K225" s="347"/>
      <c r="L225" s="348"/>
      <c r="M225" s="349">
        <f t="shared" si="22"/>
        <v>0</v>
      </c>
      <c r="N225" s="350">
        <f>IFERROR('1. Staff Posts&amp;Salary (Listing)'!L224/12*'2. Staff Costs (Annual)'!K225*'2. Staff Costs (Annual)'!L225*J225,0)</f>
        <v>0</v>
      </c>
      <c r="O225" s="248"/>
      <c r="P225" s="347"/>
      <c r="Q225" s="348"/>
      <c r="R225" s="349">
        <f t="shared" si="23"/>
        <v>0</v>
      </c>
      <c r="S225" s="350">
        <f>IFERROR('1. Staff Posts&amp;Salary (Listing)'!L224*(1+SUM(O225))/12*'2. Staff Costs (Annual)'!P225*'2. Staff Costs (Annual)'!Q225*J225,0)</f>
        <v>0</v>
      </c>
      <c r="T225" s="248"/>
      <c r="U225" s="347"/>
      <c r="V225" s="348"/>
      <c r="W225" s="349">
        <f t="shared" si="24"/>
        <v>0</v>
      </c>
      <c r="X225" s="350">
        <f>IFERROR('1. Staff Posts&amp;Salary (Listing)'!L224*(1+SUM(O225))*(1+SUM(T225))/12*'2. Staff Costs (Annual)'!U225*'2. Staff Costs (Annual)'!V225*J225,0)</f>
        <v>0</v>
      </c>
      <c r="Y225" s="248"/>
      <c r="Z225" s="347"/>
      <c r="AA225" s="348"/>
      <c r="AB225" s="349">
        <f t="shared" si="25"/>
        <v>0</v>
      </c>
      <c r="AC225" s="350">
        <f>IFERROR('1. Staff Posts&amp;Salary (Listing)'!L224*(1+SUM(O225))*(1+SUM(T225))*(1+SUM(Y225))/12*'2. Staff Costs (Annual)'!Z225*'2. Staff Costs (Annual)'!AA225*J225,0)</f>
        <v>0</v>
      </c>
      <c r="AD225" s="248"/>
      <c r="AE225" s="347"/>
      <c r="AF225" s="348"/>
      <c r="AG225" s="349">
        <f t="shared" si="26"/>
        <v>0</v>
      </c>
      <c r="AH225" s="350">
        <f>IFERROR('1. Staff Posts&amp;Salary (Listing)'!L224*(1+SUM(O225))*(1+SUM(T225))*(1+SUM(Y225))*(1+SUM(AD225))/12*'2. Staff Costs (Annual)'!AE225*'2. Staff Costs (Annual)'!AF225*J225,0)</f>
        <v>0</v>
      </c>
      <c r="AI225" s="351">
        <f t="shared" si="27"/>
        <v>0</v>
      </c>
      <c r="AJ225" s="352">
        <f t="shared" si="28"/>
        <v>0</v>
      </c>
      <c r="AK225" s="4"/>
    </row>
    <row r="226" spans="2:37" x14ac:dyDescent="0.25">
      <c r="B226" s="4"/>
      <c r="C226" s="344" t="str">
        <f>IF('1. Staff Posts&amp;Salary (Listing)'!C225="","",'1. Staff Posts&amp;Salary (Listing)'!C225)</f>
        <v/>
      </c>
      <c r="D226" s="345" t="str">
        <f>IF('1. Staff Posts&amp;Salary (Listing)'!D225="","",'1. Staff Posts&amp;Salary (Listing)'!D225)</f>
        <v/>
      </c>
      <c r="E226" s="345" t="str">
        <f>IF('1. Staff Posts&amp;Salary (Listing)'!E225="","",'1. Staff Posts&amp;Salary (Listing)'!E225)</f>
        <v/>
      </c>
      <c r="F226" s="345" t="str">
        <f>VLOOKUP(D226,'START - AWARD DETAILS'!$F$20:$I$40,3,0)</f>
        <v>&lt;select&gt;</v>
      </c>
      <c r="G226" s="345" t="str">
        <f>IF('1. Staff Posts&amp;Salary (Listing)'!F225="","",'1. Staff Posts&amp;Salary (Listing)'!F225)</f>
        <v/>
      </c>
      <c r="H226" s="345" t="str">
        <f>IF('1. Staff Posts&amp;Salary (Listing)'!G225="","",'1. Staff Posts&amp;Salary (Listing)'!G225)</f>
        <v/>
      </c>
      <c r="I226" s="345" t="str">
        <f>IF('1. Staff Posts&amp;Salary (Listing)'!H225="","",'1. Staff Posts&amp;Salary (Listing)'!H225)</f>
        <v/>
      </c>
      <c r="J226" s="346" t="str">
        <f>IF('1. Staff Posts&amp;Salary (Listing)'!M225="","",'1. Staff Posts&amp;Salary (Listing)'!M225)</f>
        <v/>
      </c>
      <c r="K226" s="347"/>
      <c r="L226" s="348"/>
      <c r="M226" s="349">
        <f t="shared" si="22"/>
        <v>0</v>
      </c>
      <c r="N226" s="350">
        <f>IFERROR('1. Staff Posts&amp;Salary (Listing)'!L225/12*'2. Staff Costs (Annual)'!K226*'2. Staff Costs (Annual)'!L226*J226,0)</f>
        <v>0</v>
      </c>
      <c r="O226" s="248"/>
      <c r="P226" s="347"/>
      <c r="Q226" s="348"/>
      <c r="R226" s="349">
        <f t="shared" si="23"/>
        <v>0</v>
      </c>
      <c r="S226" s="350">
        <f>IFERROR('1. Staff Posts&amp;Salary (Listing)'!L225*(1+SUM(O226))/12*'2. Staff Costs (Annual)'!P226*'2. Staff Costs (Annual)'!Q226*J226,0)</f>
        <v>0</v>
      </c>
      <c r="T226" s="248"/>
      <c r="U226" s="347"/>
      <c r="V226" s="348"/>
      <c r="W226" s="349">
        <f t="shared" si="24"/>
        <v>0</v>
      </c>
      <c r="X226" s="350">
        <f>IFERROR('1. Staff Posts&amp;Salary (Listing)'!L225*(1+SUM(O226))*(1+SUM(T226))/12*'2. Staff Costs (Annual)'!U226*'2. Staff Costs (Annual)'!V226*J226,0)</f>
        <v>0</v>
      </c>
      <c r="Y226" s="248"/>
      <c r="Z226" s="347"/>
      <c r="AA226" s="348"/>
      <c r="AB226" s="349">
        <f t="shared" si="25"/>
        <v>0</v>
      </c>
      <c r="AC226" s="350">
        <f>IFERROR('1. Staff Posts&amp;Salary (Listing)'!L225*(1+SUM(O226))*(1+SUM(T226))*(1+SUM(Y226))/12*'2. Staff Costs (Annual)'!Z226*'2. Staff Costs (Annual)'!AA226*J226,0)</f>
        <v>0</v>
      </c>
      <c r="AD226" s="248"/>
      <c r="AE226" s="347"/>
      <c r="AF226" s="348"/>
      <c r="AG226" s="349">
        <f t="shared" si="26"/>
        <v>0</v>
      </c>
      <c r="AH226" s="350">
        <f>IFERROR('1. Staff Posts&amp;Salary (Listing)'!L225*(1+SUM(O226))*(1+SUM(T226))*(1+SUM(Y226))*(1+SUM(AD226))/12*'2. Staff Costs (Annual)'!AE226*'2. Staff Costs (Annual)'!AF226*J226,0)</f>
        <v>0</v>
      </c>
      <c r="AI226" s="351">
        <f t="shared" si="27"/>
        <v>0</v>
      </c>
      <c r="AJ226" s="352">
        <f t="shared" si="28"/>
        <v>0</v>
      </c>
      <c r="AK226" s="4"/>
    </row>
    <row r="227" spans="2:37" x14ac:dyDescent="0.25">
      <c r="B227" s="4"/>
      <c r="C227" s="344" t="str">
        <f>IF('1. Staff Posts&amp;Salary (Listing)'!C226="","",'1. Staff Posts&amp;Salary (Listing)'!C226)</f>
        <v/>
      </c>
      <c r="D227" s="345" t="str">
        <f>IF('1. Staff Posts&amp;Salary (Listing)'!D226="","",'1. Staff Posts&amp;Salary (Listing)'!D226)</f>
        <v/>
      </c>
      <c r="E227" s="345" t="str">
        <f>IF('1. Staff Posts&amp;Salary (Listing)'!E226="","",'1. Staff Posts&amp;Salary (Listing)'!E226)</f>
        <v/>
      </c>
      <c r="F227" s="345" t="str">
        <f>VLOOKUP(D227,'START - AWARD DETAILS'!$F$20:$I$40,3,0)</f>
        <v>&lt;select&gt;</v>
      </c>
      <c r="G227" s="345" t="str">
        <f>IF('1. Staff Posts&amp;Salary (Listing)'!F226="","",'1. Staff Posts&amp;Salary (Listing)'!F226)</f>
        <v/>
      </c>
      <c r="H227" s="345" t="str">
        <f>IF('1. Staff Posts&amp;Salary (Listing)'!G226="","",'1. Staff Posts&amp;Salary (Listing)'!G226)</f>
        <v/>
      </c>
      <c r="I227" s="345" t="str">
        <f>IF('1. Staff Posts&amp;Salary (Listing)'!H226="","",'1. Staff Posts&amp;Salary (Listing)'!H226)</f>
        <v/>
      </c>
      <c r="J227" s="346" t="str">
        <f>IF('1. Staff Posts&amp;Salary (Listing)'!M226="","",'1. Staff Posts&amp;Salary (Listing)'!M226)</f>
        <v/>
      </c>
      <c r="K227" s="347"/>
      <c r="L227" s="348"/>
      <c r="M227" s="349">
        <f t="shared" si="22"/>
        <v>0</v>
      </c>
      <c r="N227" s="350">
        <f>IFERROR('1. Staff Posts&amp;Salary (Listing)'!L226/12*'2. Staff Costs (Annual)'!K227*'2. Staff Costs (Annual)'!L227*J227,0)</f>
        <v>0</v>
      </c>
      <c r="O227" s="248"/>
      <c r="P227" s="347"/>
      <c r="Q227" s="348"/>
      <c r="R227" s="349">
        <f t="shared" si="23"/>
        <v>0</v>
      </c>
      <c r="S227" s="350">
        <f>IFERROR('1. Staff Posts&amp;Salary (Listing)'!L226*(1+SUM(O227))/12*'2. Staff Costs (Annual)'!P227*'2. Staff Costs (Annual)'!Q227*J227,0)</f>
        <v>0</v>
      </c>
      <c r="T227" s="248"/>
      <c r="U227" s="347"/>
      <c r="V227" s="348"/>
      <c r="W227" s="349">
        <f t="shared" si="24"/>
        <v>0</v>
      </c>
      <c r="X227" s="350">
        <f>IFERROR('1. Staff Posts&amp;Salary (Listing)'!L226*(1+SUM(O227))*(1+SUM(T227))/12*'2. Staff Costs (Annual)'!U227*'2. Staff Costs (Annual)'!V227*J227,0)</f>
        <v>0</v>
      </c>
      <c r="Y227" s="248"/>
      <c r="Z227" s="347"/>
      <c r="AA227" s="348"/>
      <c r="AB227" s="349">
        <f t="shared" si="25"/>
        <v>0</v>
      </c>
      <c r="AC227" s="350">
        <f>IFERROR('1. Staff Posts&amp;Salary (Listing)'!L226*(1+SUM(O227))*(1+SUM(T227))*(1+SUM(Y227))/12*'2. Staff Costs (Annual)'!Z227*'2. Staff Costs (Annual)'!AA227*J227,0)</f>
        <v>0</v>
      </c>
      <c r="AD227" s="248"/>
      <c r="AE227" s="347"/>
      <c r="AF227" s="348"/>
      <c r="AG227" s="349">
        <f t="shared" si="26"/>
        <v>0</v>
      </c>
      <c r="AH227" s="350">
        <f>IFERROR('1. Staff Posts&amp;Salary (Listing)'!L226*(1+SUM(O227))*(1+SUM(T227))*(1+SUM(Y227))*(1+SUM(AD227))/12*'2. Staff Costs (Annual)'!AE227*'2. Staff Costs (Annual)'!AF227*J227,0)</f>
        <v>0</v>
      </c>
      <c r="AI227" s="351">
        <f t="shared" si="27"/>
        <v>0</v>
      </c>
      <c r="AJ227" s="352">
        <f t="shared" si="28"/>
        <v>0</v>
      </c>
      <c r="AK227" s="4"/>
    </row>
    <row r="228" spans="2:37" x14ac:dyDescent="0.25">
      <c r="B228" s="4"/>
      <c r="C228" s="344" t="str">
        <f>IF('1. Staff Posts&amp;Salary (Listing)'!C227="","",'1. Staff Posts&amp;Salary (Listing)'!C227)</f>
        <v/>
      </c>
      <c r="D228" s="345" t="str">
        <f>IF('1. Staff Posts&amp;Salary (Listing)'!D227="","",'1. Staff Posts&amp;Salary (Listing)'!D227)</f>
        <v/>
      </c>
      <c r="E228" s="345" t="str">
        <f>IF('1. Staff Posts&amp;Salary (Listing)'!E227="","",'1. Staff Posts&amp;Salary (Listing)'!E227)</f>
        <v/>
      </c>
      <c r="F228" s="345" t="str">
        <f>VLOOKUP(D228,'START - AWARD DETAILS'!$F$20:$I$40,3,0)</f>
        <v>&lt;select&gt;</v>
      </c>
      <c r="G228" s="345" t="str">
        <f>IF('1. Staff Posts&amp;Salary (Listing)'!F227="","",'1. Staff Posts&amp;Salary (Listing)'!F227)</f>
        <v/>
      </c>
      <c r="H228" s="345" t="str">
        <f>IF('1. Staff Posts&amp;Salary (Listing)'!G227="","",'1. Staff Posts&amp;Salary (Listing)'!G227)</f>
        <v/>
      </c>
      <c r="I228" s="345" t="str">
        <f>IF('1. Staff Posts&amp;Salary (Listing)'!H227="","",'1. Staff Posts&amp;Salary (Listing)'!H227)</f>
        <v/>
      </c>
      <c r="J228" s="346" t="str">
        <f>IF('1. Staff Posts&amp;Salary (Listing)'!M227="","",'1. Staff Posts&amp;Salary (Listing)'!M227)</f>
        <v/>
      </c>
      <c r="K228" s="347"/>
      <c r="L228" s="348"/>
      <c r="M228" s="349">
        <f t="shared" si="22"/>
        <v>0</v>
      </c>
      <c r="N228" s="350">
        <f>IFERROR('1. Staff Posts&amp;Salary (Listing)'!L227/12*'2. Staff Costs (Annual)'!K228*'2. Staff Costs (Annual)'!L228*J228,0)</f>
        <v>0</v>
      </c>
      <c r="O228" s="248"/>
      <c r="P228" s="347"/>
      <c r="Q228" s="348"/>
      <c r="R228" s="349">
        <f t="shared" si="23"/>
        <v>0</v>
      </c>
      <c r="S228" s="350">
        <f>IFERROR('1. Staff Posts&amp;Salary (Listing)'!L227*(1+SUM(O228))/12*'2. Staff Costs (Annual)'!P228*'2. Staff Costs (Annual)'!Q228*J228,0)</f>
        <v>0</v>
      </c>
      <c r="T228" s="248"/>
      <c r="U228" s="347"/>
      <c r="V228" s="348"/>
      <c r="W228" s="349">
        <f t="shared" si="24"/>
        <v>0</v>
      </c>
      <c r="X228" s="350">
        <f>IFERROR('1. Staff Posts&amp;Salary (Listing)'!L227*(1+SUM(O228))*(1+SUM(T228))/12*'2. Staff Costs (Annual)'!U228*'2. Staff Costs (Annual)'!V228*J228,0)</f>
        <v>0</v>
      </c>
      <c r="Y228" s="248"/>
      <c r="Z228" s="347"/>
      <c r="AA228" s="348"/>
      <c r="AB228" s="349">
        <f t="shared" si="25"/>
        <v>0</v>
      </c>
      <c r="AC228" s="350">
        <f>IFERROR('1. Staff Posts&amp;Salary (Listing)'!L227*(1+SUM(O228))*(1+SUM(T228))*(1+SUM(Y228))/12*'2. Staff Costs (Annual)'!Z228*'2. Staff Costs (Annual)'!AA228*J228,0)</f>
        <v>0</v>
      </c>
      <c r="AD228" s="248"/>
      <c r="AE228" s="347"/>
      <c r="AF228" s="348"/>
      <c r="AG228" s="349">
        <f t="shared" si="26"/>
        <v>0</v>
      </c>
      <c r="AH228" s="350">
        <f>IFERROR('1. Staff Posts&amp;Salary (Listing)'!L227*(1+SUM(O228))*(1+SUM(T228))*(1+SUM(Y228))*(1+SUM(AD228))/12*'2. Staff Costs (Annual)'!AE228*'2. Staff Costs (Annual)'!AF228*J228,0)</f>
        <v>0</v>
      </c>
      <c r="AI228" s="351">
        <f t="shared" si="27"/>
        <v>0</v>
      </c>
      <c r="AJ228" s="352">
        <f t="shared" si="28"/>
        <v>0</v>
      </c>
      <c r="AK228" s="4"/>
    </row>
    <row r="229" spans="2:37" x14ac:dyDescent="0.25">
      <c r="B229" s="4"/>
      <c r="C229" s="344" t="str">
        <f>IF('1. Staff Posts&amp;Salary (Listing)'!C228="","",'1. Staff Posts&amp;Salary (Listing)'!C228)</f>
        <v/>
      </c>
      <c r="D229" s="345" t="str">
        <f>IF('1. Staff Posts&amp;Salary (Listing)'!D228="","",'1. Staff Posts&amp;Salary (Listing)'!D228)</f>
        <v/>
      </c>
      <c r="E229" s="345" t="str">
        <f>IF('1. Staff Posts&amp;Salary (Listing)'!E228="","",'1. Staff Posts&amp;Salary (Listing)'!E228)</f>
        <v/>
      </c>
      <c r="F229" s="345" t="str">
        <f>VLOOKUP(D229,'START - AWARD DETAILS'!$F$20:$I$40,3,0)</f>
        <v>&lt;select&gt;</v>
      </c>
      <c r="G229" s="345" t="str">
        <f>IF('1. Staff Posts&amp;Salary (Listing)'!F228="","",'1. Staff Posts&amp;Salary (Listing)'!F228)</f>
        <v/>
      </c>
      <c r="H229" s="345" t="str">
        <f>IF('1. Staff Posts&amp;Salary (Listing)'!G228="","",'1. Staff Posts&amp;Salary (Listing)'!G228)</f>
        <v/>
      </c>
      <c r="I229" s="345" t="str">
        <f>IF('1. Staff Posts&amp;Salary (Listing)'!H228="","",'1. Staff Posts&amp;Salary (Listing)'!H228)</f>
        <v/>
      </c>
      <c r="J229" s="346" t="str">
        <f>IF('1. Staff Posts&amp;Salary (Listing)'!M228="","",'1. Staff Posts&amp;Salary (Listing)'!M228)</f>
        <v/>
      </c>
      <c r="K229" s="347"/>
      <c r="L229" s="348"/>
      <c r="M229" s="349">
        <f t="shared" si="22"/>
        <v>0</v>
      </c>
      <c r="N229" s="350">
        <f>IFERROR('1. Staff Posts&amp;Salary (Listing)'!L228/12*'2. Staff Costs (Annual)'!K229*'2. Staff Costs (Annual)'!L229*J229,0)</f>
        <v>0</v>
      </c>
      <c r="O229" s="248"/>
      <c r="P229" s="347"/>
      <c r="Q229" s="348"/>
      <c r="R229" s="349">
        <f t="shared" si="23"/>
        <v>0</v>
      </c>
      <c r="S229" s="350">
        <f>IFERROR('1. Staff Posts&amp;Salary (Listing)'!L228*(1+SUM(O229))/12*'2. Staff Costs (Annual)'!P229*'2. Staff Costs (Annual)'!Q229*J229,0)</f>
        <v>0</v>
      </c>
      <c r="T229" s="248"/>
      <c r="U229" s="347"/>
      <c r="V229" s="348"/>
      <c r="W229" s="349">
        <f t="shared" si="24"/>
        <v>0</v>
      </c>
      <c r="X229" s="350">
        <f>IFERROR('1. Staff Posts&amp;Salary (Listing)'!L228*(1+SUM(O229))*(1+SUM(T229))/12*'2. Staff Costs (Annual)'!U229*'2. Staff Costs (Annual)'!V229*J229,0)</f>
        <v>0</v>
      </c>
      <c r="Y229" s="248"/>
      <c r="Z229" s="347"/>
      <c r="AA229" s="348"/>
      <c r="AB229" s="349">
        <f t="shared" si="25"/>
        <v>0</v>
      </c>
      <c r="AC229" s="350">
        <f>IFERROR('1. Staff Posts&amp;Salary (Listing)'!L228*(1+SUM(O229))*(1+SUM(T229))*(1+SUM(Y229))/12*'2. Staff Costs (Annual)'!Z229*'2. Staff Costs (Annual)'!AA229*J229,0)</f>
        <v>0</v>
      </c>
      <c r="AD229" s="248"/>
      <c r="AE229" s="347"/>
      <c r="AF229" s="348"/>
      <c r="AG229" s="349">
        <f t="shared" si="26"/>
        <v>0</v>
      </c>
      <c r="AH229" s="350">
        <f>IFERROR('1. Staff Posts&amp;Salary (Listing)'!L228*(1+SUM(O229))*(1+SUM(T229))*(1+SUM(Y229))*(1+SUM(AD229))/12*'2. Staff Costs (Annual)'!AE229*'2. Staff Costs (Annual)'!AF229*J229,0)</f>
        <v>0</v>
      </c>
      <c r="AI229" s="351">
        <f t="shared" si="27"/>
        <v>0</v>
      </c>
      <c r="AJ229" s="352">
        <f t="shared" si="28"/>
        <v>0</v>
      </c>
      <c r="AK229" s="4"/>
    </row>
    <row r="230" spans="2:37" x14ac:dyDescent="0.25">
      <c r="B230" s="4"/>
      <c r="C230" s="344" t="str">
        <f>IF('1. Staff Posts&amp;Salary (Listing)'!C229="","",'1. Staff Posts&amp;Salary (Listing)'!C229)</f>
        <v/>
      </c>
      <c r="D230" s="345" t="str">
        <f>IF('1. Staff Posts&amp;Salary (Listing)'!D229="","",'1. Staff Posts&amp;Salary (Listing)'!D229)</f>
        <v/>
      </c>
      <c r="E230" s="345" t="str">
        <f>IF('1. Staff Posts&amp;Salary (Listing)'!E229="","",'1. Staff Posts&amp;Salary (Listing)'!E229)</f>
        <v/>
      </c>
      <c r="F230" s="345" t="str">
        <f>VLOOKUP(D230,'START - AWARD DETAILS'!$F$20:$I$40,3,0)</f>
        <v>&lt;select&gt;</v>
      </c>
      <c r="G230" s="345" t="str">
        <f>IF('1. Staff Posts&amp;Salary (Listing)'!F229="","",'1. Staff Posts&amp;Salary (Listing)'!F229)</f>
        <v/>
      </c>
      <c r="H230" s="345" t="str">
        <f>IF('1. Staff Posts&amp;Salary (Listing)'!G229="","",'1. Staff Posts&amp;Salary (Listing)'!G229)</f>
        <v/>
      </c>
      <c r="I230" s="345" t="str">
        <f>IF('1. Staff Posts&amp;Salary (Listing)'!H229="","",'1. Staff Posts&amp;Salary (Listing)'!H229)</f>
        <v/>
      </c>
      <c r="J230" s="346" t="str">
        <f>IF('1. Staff Posts&amp;Salary (Listing)'!M229="","",'1. Staff Posts&amp;Salary (Listing)'!M229)</f>
        <v/>
      </c>
      <c r="K230" s="347"/>
      <c r="L230" s="348"/>
      <c r="M230" s="349">
        <f t="shared" si="22"/>
        <v>0</v>
      </c>
      <c r="N230" s="350">
        <f>IFERROR('1. Staff Posts&amp;Salary (Listing)'!L229/12*'2. Staff Costs (Annual)'!K230*'2. Staff Costs (Annual)'!L230*J230,0)</f>
        <v>0</v>
      </c>
      <c r="O230" s="248"/>
      <c r="P230" s="347"/>
      <c r="Q230" s="348"/>
      <c r="R230" s="349">
        <f t="shared" si="23"/>
        <v>0</v>
      </c>
      <c r="S230" s="350">
        <f>IFERROR('1. Staff Posts&amp;Salary (Listing)'!L229*(1+SUM(O230))/12*'2. Staff Costs (Annual)'!P230*'2. Staff Costs (Annual)'!Q230*J230,0)</f>
        <v>0</v>
      </c>
      <c r="T230" s="248"/>
      <c r="U230" s="347"/>
      <c r="V230" s="348"/>
      <c r="W230" s="349">
        <f t="shared" si="24"/>
        <v>0</v>
      </c>
      <c r="X230" s="350">
        <f>IFERROR('1. Staff Posts&amp;Salary (Listing)'!L229*(1+SUM(O230))*(1+SUM(T230))/12*'2. Staff Costs (Annual)'!U230*'2. Staff Costs (Annual)'!V230*J230,0)</f>
        <v>0</v>
      </c>
      <c r="Y230" s="248"/>
      <c r="Z230" s="347"/>
      <c r="AA230" s="348"/>
      <c r="AB230" s="349">
        <f t="shared" si="25"/>
        <v>0</v>
      </c>
      <c r="AC230" s="350">
        <f>IFERROR('1. Staff Posts&amp;Salary (Listing)'!L229*(1+SUM(O230))*(1+SUM(T230))*(1+SUM(Y230))/12*'2. Staff Costs (Annual)'!Z230*'2. Staff Costs (Annual)'!AA230*J230,0)</f>
        <v>0</v>
      </c>
      <c r="AD230" s="248"/>
      <c r="AE230" s="347"/>
      <c r="AF230" s="348"/>
      <c r="AG230" s="349">
        <f t="shared" si="26"/>
        <v>0</v>
      </c>
      <c r="AH230" s="350">
        <f>IFERROR('1. Staff Posts&amp;Salary (Listing)'!L229*(1+SUM(O230))*(1+SUM(T230))*(1+SUM(Y230))*(1+SUM(AD230))/12*'2. Staff Costs (Annual)'!AE230*'2. Staff Costs (Annual)'!AF230*J230,0)</f>
        <v>0</v>
      </c>
      <c r="AI230" s="351">
        <f t="shared" si="27"/>
        <v>0</v>
      </c>
      <c r="AJ230" s="352">
        <f t="shared" si="28"/>
        <v>0</v>
      </c>
      <c r="AK230" s="4"/>
    </row>
    <row r="231" spans="2:37" x14ac:dyDescent="0.25">
      <c r="B231" s="4"/>
      <c r="C231" s="344" t="str">
        <f>IF('1. Staff Posts&amp;Salary (Listing)'!C230="","",'1. Staff Posts&amp;Salary (Listing)'!C230)</f>
        <v/>
      </c>
      <c r="D231" s="345" t="str">
        <f>IF('1. Staff Posts&amp;Salary (Listing)'!D230="","",'1. Staff Posts&amp;Salary (Listing)'!D230)</f>
        <v/>
      </c>
      <c r="E231" s="345" t="str">
        <f>IF('1. Staff Posts&amp;Salary (Listing)'!E230="","",'1. Staff Posts&amp;Salary (Listing)'!E230)</f>
        <v/>
      </c>
      <c r="F231" s="345" t="str">
        <f>VLOOKUP(D231,'START - AWARD DETAILS'!$F$20:$I$40,3,0)</f>
        <v>&lt;select&gt;</v>
      </c>
      <c r="G231" s="345" t="str">
        <f>IF('1. Staff Posts&amp;Salary (Listing)'!F230="","",'1. Staff Posts&amp;Salary (Listing)'!F230)</f>
        <v/>
      </c>
      <c r="H231" s="345" t="str">
        <f>IF('1. Staff Posts&amp;Salary (Listing)'!G230="","",'1. Staff Posts&amp;Salary (Listing)'!G230)</f>
        <v/>
      </c>
      <c r="I231" s="345" t="str">
        <f>IF('1. Staff Posts&amp;Salary (Listing)'!H230="","",'1. Staff Posts&amp;Salary (Listing)'!H230)</f>
        <v/>
      </c>
      <c r="J231" s="346" t="str">
        <f>IF('1. Staff Posts&amp;Salary (Listing)'!M230="","",'1. Staff Posts&amp;Salary (Listing)'!M230)</f>
        <v/>
      </c>
      <c r="K231" s="347"/>
      <c r="L231" s="348"/>
      <c r="M231" s="349">
        <f t="shared" si="22"/>
        <v>0</v>
      </c>
      <c r="N231" s="350">
        <f>IFERROR('1. Staff Posts&amp;Salary (Listing)'!L230/12*'2. Staff Costs (Annual)'!K231*'2. Staff Costs (Annual)'!L231*J231,0)</f>
        <v>0</v>
      </c>
      <c r="O231" s="248"/>
      <c r="P231" s="347"/>
      <c r="Q231" s="348"/>
      <c r="R231" s="349">
        <f t="shared" si="23"/>
        <v>0</v>
      </c>
      <c r="S231" s="350">
        <f>IFERROR('1. Staff Posts&amp;Salary (Listing)'!L230*(1+SUM(O231))/12*'2. Staff Costs (Annual)'!P231*'2. Staff Costs (Annual)'!Q231*J231,0)</f>
        <v>0</v>
      </c>
      <c r="T231" s="248"/>
      <c r="U231" s="347"/>
      <c r="V231" s="348"/>
      <c r="W231" s="349">
        <f t="shared" si="24"/>
        <v>0</v>
      </c>
      <c r="X231" s="350">
        <f>IFERROR('1. Staff Posts&amp;Salary (Listing)'!L230*(1+SUM(O231))*(1+SUM(T231))/12*'2. Staff Costs (Annual)'!U231*'2. Staff Costs (Annual)'!V231*J231,0)</f>
        <v>0</v>
      </c>
      <c r="Y231" s="248"/>
      <c r="Z231" s="347"/>
      <c r="AA231" s="348"/>
      <c r="AB231" s="349">
        <f t="shared" si="25"/>
        <v>0</v>
      </c>
      <c r="AC231" s="350">
        <f>IFERROR('1. Staff Posts&amp;Salary (Listing)'!L230*(1+SUM(O231))*(1+SUM(T231))*(1+SUM(Y231))/12*'2. Staff Costs (Annual)'!Z231*'2. Staff Costs (Annual)'!AA231*J231,0)</f>
        <v>0</v>
      </c>
      <c r="AD231" s="248"/>
      <c r="AE231" s="347"/>
      <c r="AF231" s="348"/>
      <c r="AG231" s="349">
        <f t="shared" si="26"/>
        <v>0</v>
      </c>
      <c r="AH231" s="350">
        <f>IFERROR('1. Staff Posts&amp;Salary (Listing)'!L230*(1+SUM(O231))*(1+SUM(T231))*(1+SUM(Y231))*(1+SUM(AD231))/12*'2. Staff Costs (Annual)'!AE231*'2. Staff Costs (Annual)'!AF231*J231,0)</f>
        <v>0</v>
      </c>
      <c r="AI231" s="351">
        <f t="shared" si="27"/>
        <v>0</v>
      </c>
      <c r="AJ231" s="352">
        <f t="shared" si="28"/>
        <v>0</v>
      </c>
      <c r="AK231" s="4"/>
    </row>
    <row r="232" spans="2:37" x14ac:dyDescent="0.25">
      <c r="B232" s="4"/>
      <c r="C232" s="344" t="str">
        <f>IF('1. Staff Posts&amp;Salary (Listing)'!C231="","",'1. Staff Posts&amp;Salary (Listing)'!C231)</f>
        <v/>
      </c>
      <c r="D232" s="345" t="str">
        <f>IF('1. Staff Posts&amp;Salary (Listing)'!D231="","",'1. Staff Posts&amp;Salary (Listing)'!D231)</f>
        <v/>
      </c>
      <c r="E232" s="345" t="str">
        <f>IF('1. Staff Posts&amp;Salary (Listing)'!E231="","",'1. Staff Posts&amp;Salary (Listing)'!E231)</f>
        <v/>
      </c>
      <c r="F232" s="345" t="str">
        <f>VLOOKUP(D232,'START - AWARD DETAILS'!$F$20:$I$40,3,0)</f>
        <v>&lt;select&gt;</v>
      </c>
      <c r="G232" s="345" t="str">
        <f>IF('1. Staff Posts&amp;Salary (Listing)'!F231="","",'1. Staff Posts&amp;Salary (Listing)'!F231)</f>
        <v/>
      </c>
      <c r="H232" s="345" t="str">
        <f>IF('1. Staff Posts&amp;Salary (Listing)'!G231="","",'1. Staff Posts&amp;Salary (Listing)'!G231)</f>
        <v/>
      </c>
      <c r="I232" s="345" t="str">
        <f>IF('1. Staff Posts&amp;Salary (Listing)'!H231="","",'1. Staff Posts&amp;Salary (Listing)'!H231)</f>
        <v/>
      </c>
      <c r="J232" s="346" t="str">
        <f>IF('1. Staff Posts&amp;Salary (Listing)'!M231="","",'1. Staff Posts&amp;Salary (Listing)'!M231)</f>
        <v/>
      </c>
      <c r="K232" s="347"/>
      <c r="L232" s="348"/>
      <c r="M232" s="349">
        <f t="shared" si="22"/>
        <v>0</v>
      </c>
      <c r="N232" s="350">
        <f>IFERROR('1. Staff Posts&amp;Salary (Listing)'!L231/12*'2. Staff Costs (Annual)'!K232*'2. Staff Costs (Annual)'!L232*J232,0)</f>
        <v>0</v>
      </c>
      <c r="O232" s="248"/>
      <c r="P232" s="347"/>
      <c r="Q232" s="348"/>
      <c r="R232" s="349">
        <f t="shared" si="23"/>
        <v>0</v>
      </c>
      <c r="S232" s="350">
        <f>IFERROR('1. Staff Posts&amp;Salary (Listing)'!L231*(1+SUM(O232))/12*'2. Staff Costs (Annual)'!P232*'2. Staff Costs (Annual)'!Q232*J232,0)</f>
        <v>0</v>
      </c>
      <c r="T232" s="248"/>
      <c r="U232" s="347"/>
      <c r="V232" s="348"/>
      <c r="W232" s="349">
        <f t="shared" si="24"/>
        <v>0</v>
      </c>
      <c r="X232" s="350">
        <f>IFERROR('1. Staff Posts&amp;Salary (Listing)'!L231*(1+SUM(O232))*(1+SUM(T232))/12*'2. Staff Costs (Annual)'!U232*'2. Staff Costs (Annual)'!V232*J232,0)</f>
        <v>0</v>
      </c>
      <c r="Y232" s="248"/>
      <c r="Z232" s="347"/>
      <c r="AA232" s="348"/>
      <c r="AB232" s="349">
        <f t="shared" si="25"/>
        <v>0</v>
      </c>
      <c r="AC232" s="350">
        <f>IFERROR('1. Staff Posts&amp;Salary (Listing)'!L231*(1+SUM(O232))*(1+SUM(T232))*(1+SUM(Y232))/12*'2. Staff Costs (Annual)'!Z232*'2. Staff Costs (Annual)'!AA232*J232,0)</f>
        <v>0</v>
      </c>
      <c r="AD232" s="248"/>
      <c r="AE232" s="347"/>
      <c r="AF232" s="348"/>
      <c r="AG232" s="349">
        <f t="shared" si="26"/>
        <v>0</v>
      </c>
      <c r="AH232" s="350">
        <f>IFERROR('1. Staff Posts&amp;Salary (Listing)'!L231*(1+SUM(O232))*(1+SUM(T232))*(1+SUM(Y232))*(1+SUM(AD232))/12*'2. Staff Costs (Annual)'!AE232*'2. Staff Costs (Annual)'!AF232*J232,0)</f>
        <v>0</v>
      </c>
      <c r="AI232" s="351">
        <f t="shared" si="27"/>
        <v>0</v>
      </c>
      <c r="AJ232" s="352">
        <f t="shared" si="28"/>
        <v>0</v>
      </c>
      <c r="AK232" s="4"/>
    </row>
    <row r="233" spans="2:37" x14ac:dyDescent="0.25">
      <c r="B233" s="4"/>
      <c r="C233" s="344" t="str">
        <f>IF('1. Staff Posts&amp;Salary (Listing)'!C232="","",'1. Staff Posts&amp;Salary (Listing)'!C232)</f>
        <v/>
      </c>
      <c r="D233" s="345" t="str">
        <f>IF('1. Staff Posts&amp;Salary (Listing)'!D232="","",'1. Staff Posts&amp;Salary (Listing)'!D232)</f>
        <v/>
      </c>
      <c r="E233" s="345" t="str">
        <f>IF('1. Staff Posts&amp;Salary (Listing)'!E232="","",'1. Staff Posts&amp;Salary (Listing)'!E232)</f>
        <v/>
      </c>
      <c r="F233" s="345" t="str">
        <f>VLOOKUP(D233,'START - AWARD DETAILS'!$F$20:$I$40,3,0)</f>
        <v>&lt;select&gt;</v>
      </c>
      <c r="G233" s="345" t="str">
        <f>IF('1. Staff Posts&amp;Salary (Listing)'!F232="","",'1. Staff Posts&amp;Salary (Listing)'!F232)</f>
        <v/>
      </c>
      <c r="H233" s="345" t="str">
        <f>IF('1. Staff Posts&amp;Salary (Listing)'!G232="","",'1. Staff Posts&amp;Salary (Listing)'!G232)</f>
        <v/>
      </c>
      <c r="I233" s="345" t="str">
        <f>IF('1. Staff Posts&amp;Salary (Listing)'!H232="","",'1. Staff Posts&amp;Salary (Listing)'!H232)</f>
        <v/>
      </c>
      <c r="J233" s="346" t="str">
        <f>IF('1. Staff Posts&amp;Salary (Listing)'!M232="","",'1. Staff Posts&amp;Salary (Listing)'!M232)</f>
        <v/>
      </c>
      <c r="K233" s="347"/>
      <c r="L233" s="348"/>
      <c r="M233" s="349">
        <f t="shared" si="22"/>
        <v>0</v>
      </c>
      <c r="N233" s="350">
        <f>IFERROR('1. Staff Posts&amp;Salary (Listing)'!L232/12*'2. Staff Costs (Annual)'!K233*'2. Staff Costs (Annual)'!L233*J233,0)</f>
        <v>0</v>
      </c>
      <c r="O233" s="248"/>
      <c r="P233" s="347"/>
      <c r="Q233" s="348"/>
      <c r="R233" s="349">
        <f t="shared" si="23"/>
        <v>0</v>
      </c>
      <c r="S233" s="350">
        <f>IFERROR('1. Staff Posts&amp;Salary (Listing)'!L232*(1+SUM(O233))/12*'2. Staff Costs (Annual)'!P233*'2. Staff Costs (Annual)'!Q233*J233,0)</f>
        <v>0</v>
      </c>
      <c r="T233" s="248"/>
      <c r="U233" s="347"/>
      <c r="V233" s="348"/>
      <c r="W233" s="349">
        <f t="shared" si="24"/>
        <v>0</v>
      </c>
      <c r="X233" s="350">
        <f>IFERROR('1. Staff Posts&amp;Salary (Listing)'!L232*(1+SUM(O233))*(1+SUM(T233))/12*'2. Staff Costs (Annual)'!U233*'2. Staff Costs (Annual)'!V233*J233,0)</f>
        <v>0</v>
      </c>
      <c r="Y233" s="248"/>
      <c r="Z233" s="347"/>
      <c r="AA233" s="348"/>
      <c r="AB233" s="349">
        <f t="shared" si="25"/>
        <v>0</v>
      </c>
      <c r="AC233" s="350">
        <f>IFERROR('1. Staff Posts&amp;Salary (Listing)'!L232*(1+SUM(O233))*(1+SUM(T233))*(1+SUM(Y233))/12*'2. Staff Costs (Annual)'!Z233*'2. Staff Costs (Annual)'!AA233*J233,0)</f>
        <v>0</v>
      </c>
      <c r="AD233" s="248"/>
      <c r="AE233" s="347"/>
      <c r="AF233" s="348"/>
      <c r="AG233" s="349">
        <f t="shared" si="26"/>
        <v>0</v>
      </c>
      <c r="AH233" s="350">
        <f>IFERROR('1. Staff Posts&amp;Salary (Listing)'!L232*(1+SUM(O233))*(1+SUM(T233))*(1+SUM(Y233))*(1+SUM(AD233))/12*'2. Staff Costs (Annual)'!AE233*'2. Staff Costs (Annual)'!AF233*J233,0)</f>
        <v>0</v>
      </c>
      <c r="AI233" s="351">
        <f t="shared" si="27"/>
        <v>0</v>
      </c>
      <c r="AJ233" s="352">
        <f t="shared" si="28"/>
        <v>0</v>
      </c>
      <c r="AK233" s="4"/>
    </row>
    <row r="234" spans="2:37" x14ac:dyDescent="0.25">
      <c r="B234" s="4"/>
      <c r="C234" s="344" t="str">
        <f>IF('1. Staff Posts&amp;Salary (Listing)'!C233="","",'1. Staff Posts&amp;Salary (Listing)'!C233)</f>
        <v/>
      </c>
      <c r="D234" s="345" t="str">
        <f>IF('1. Staff Posts&amp;Salary (Listing)'!D233="","",'1. Staff Posts&amp;Salary (Listing)'!D233)</f>
        <v/>
      </c>
      <c r="E234" s="345" t="str">
        <f>IF('1. Staff Posts&amp;Salary (Listing)'!E233="","",'1. Staff Posts&amp;Salary (Listing)'!E233)</f>
        <v/>
      </c>
      <c r="F234" s="345" t="str">
        <f>VLOOKUP(D234,'START - AWARD DETAILS'!$F$20:$I$40,3,0)</f>
        <v>&lt;select&gt;</v>
      </c>
      <c r="G234" s="345" t="str">
        <f>IF('1. Staff Posts&amp;Salary (Listing)'!F233="","",'1. Staff Posts&amp;Salary (Listing)'!F233)</f>
        <v/>
      </c>
      <c r="H234" s="345" t="str">
        <f>IF('1. Staff Posts&amp;Salary (Listing)'!G233="","",'1. Staff Posts&amp;Salary (Listing)'!G233)</f>
        <v/>
      </c>
      <c r="I234" s="345" t="str">
        <f>IF('1. Staff Posts&amp;Salary (Listing)'!H233="","",'1. Staff Posts&amp;Salary (Listing)'!H233)</f>
        <v/>
      </c>
      <c r="J234" s="346" t="str">
        <f>IF('1. Staff Posts&amp;Salary (Listing)'!M233="","",'1. Staff Posts&amp;Salary (Listing)'!M233)</f>
        <v/>
      </c>
      <c r="K234" s="347"/>
      <c r="L234" s="348"/>
      <c r="M234" s="349">
        <f t="shared" si="22"/>
        <v>0</v>
      </c>
      <c r="N234" s="350">
        <f>IFERROR('1. Staff Posts&amp;Salary (Listing)'!L233/12*'2. Staff Costs (Annual)'!K234*'2. Staff Costs (Annual)'!L234*J234,0)</f>
        <v>0</v>
      </c>
      <c r="O234" s="248"/>
      <c r="P234" s="347"/>
      <c r="Q234" s="348"/>
      <c r="R234" s="349">
        <f t="shared" si="23"/>
        <v>0</v>
      </c>
      <c r="S234" s="350">
        <f>IFERROR('1. Staff Posts&amp;Salary (Listing)'!L233*(1+SUM(O234))/12*'2. Staff Costs (Annual)'!P234*'2. Staff Costs (Annual)'!Q234*J234,0)</f>
        <v>0</v>
      </c>
      <c r="T234" s="248"/>
      <c r="U234" s="347"/>
      <c r="V234" s="348"/>
      <c r="W234" s="349">
        <f t="shared" si="24"/>
        <v>0</v>
      </c>
      <c r="X234" s="350">
        <f>IFERROR('1. Staff Posts&amp;Salary (Listing)'!L233*(1+SUM(O234))*(1+SUM(T234))/12*'2. Staff Costs (Annual)'!U234*'2. Staff Costs (Annual)'!V234*J234,0)</f>
        <v>0</v>
      </c>
      <c r="Y234" s="248"/>
      <c r="Z234" s="347"/>
      <c r="AA234" s="348"/>
      <c r="AB234" s="349">
        <f t="shared" si="25"/>
        <v>0</v>
      </c>
      <c r="AC234" s="350">
        <f>IFERROR('1. Staff Posts&amp;Salary (Listing)'!L233*(1+SUM(O234))*(1+SUM(T234))*(1+SUM(Y234))/12*'2. Staff Costs (Annual)'!Z234*'2. Staff Costs (Annual)'!AA234*J234,0)</f>
        <v>0</v>
      </c>
      <c r="AD234" s="248"/>
      <c r="AE234" s="347"/>
      <c r="AF234" s="348"/>
      <c r="AG234" s="349">
        <f t="shared" si="26"/>
        <v>0</v>
      </c>
      <c r="AH234" s="350">
        <f>IFERROR('1. Staff Posts&amp;Salary (Listing)'!L233*(1+SUM(O234))*(1+SUM(T234))*(1+SUM(Y234))*(1+SUM(AD234))/12*'2. Staff Costs (Annual)'!AE234*'2. Staff Costs (Annual)'!AF234*J234,0)</f>
        <v>0</v>
      </c>
      <c r="AI234" s="351">
        <f t="shared" si="27"/>
        <v>0</v>
      </c>
      <c r="AJ234" s="352">
        <f t="shared" si="28"/>
        <v>0</v>
      </c>
      <c r="AK234" s="4"/>
    </row>
    <row r="235" spans="2:37" x14ac:dyDescent="0.25">
      <c r="B235" s="4"/>
      <c r="C235" s="344" t="str">
        <f>IF('1. Staff Posts&amp;Salary (Listing)'!C234="","",'1. Staff Posts&amp;Salary (Listing)'!C234)</f>
        <v/>
      </c>
      <c r="D235" s="345" t="str">
        <f>IF('1. Staff Posts&amp;Salary (Listing)'!D234="","",'1. Staff Posts&amp;Salary (Listing)'!D234)</f>
        <v/>
      </c>
      <c r="E235" s="345" t="str">
        <f>IF('1. Staff Posts&amp;Salary (Listing)'!E234="","",'1. Staff Posts&amp;Salary (Listing)'!E234)</f>
        <v/>
      </c>
      <c r="F235" s="345" t="str">
        <f>VLOOKUP(D235,'START - AWARD DETAILS'!$F$20:$I$40,3,0)</f>
        <v>&lt;select&gt;</v>
      </c>
      <c r="G235" s="345" t="str">
        <f>IF('1. Staff Posts&amp;Salary (Listing)'!F234="","",'1. Staff Posts&amp;Salary (Listing)'!F234)</f>
        <v/>
      </c>
      <c r="H235" s="345" t="str">
        <f>IF('1. Staff Posts&amp;Salary (Listing)'!G234="","",'1. Staff Posts&amp;Salary (Listing)'!G234)</f>
        <v/>
      </c>
      <c r="I235" s="345" t="str">
        <f>IF('1. Staff Posts&amp;Salary (Listing)'!H234="","",'1. Staff Posts&amp;Salary (Listing)'!H234)</f>
        <v/>
      </c>
      <c r="J235" s="346" t="str">
        <f>IF('1. Staff Posts&amp;Salary (Listing)'!M234="","",'1. Staff Posts&amp;Salary (Listing)'!M234)</f>
        <v/>
      </c>
      <c r="K235" s="347"/>
      <c r="L235" s="348"/>
      <c r="M235" s="349">
        <f t="shared" si="22"/>
        <v>0</v>
      </c>
      <c r="N235" s="350">
        <f>IFERROR('1. Staff Posts&amp;Salary (Listing)'!L234/12*'2. Staff Costs (Annual)'!K235*'2. Staff Costs (Annual)'!L235*J235,0)</f>
        <v>0</v>
      </c>
      <c r="O235" s="248"/>
      <c r="P235" s="347"/>
      <c r="Q235" s="348"/>
      <c r="R235" s="349">
        <f t="shared" si="23"/>
        <v>0</v>
      </c>
      <c r="S235" s="350">
        <f>IFERROR('1. Staff Posts&amp;Salary (Listing)'!L234*(1+SUM(O235))/12*'2. Staff Costs (Annual)'!P235*'2. Staff Costs (Annual)'!Q235*J235,0)</f>
        <v>0</v>
      </c>
      <c r="T235" s="248"/>
      <c r="U235" s="347"/>
      <c r="V235" s="348"/>
      <c r="W235" s="349">
        <f t="shared" si="24"/>
        <v>0</v>
      </c>
      <c r="X235" s="350">
        <f>IFERROR('1. Staff Posts&amp;Salary (Listing)'!L234*(1+SUM(O235))*(1+SUM(T235))/12*'2. Staff Costs (Annual)'!U235*'2. Staff Costs (Annual)'!V235*J235,0)</f>
        <v>0</v>
      </c>
      <c r="Y235" s="248"/>
      <c r="Z235" s="347"/>
      <c r="AA235" s="348"/>
      <c r="AB235" s="349">
        <f t="shared" si="25"/>
        <v>0</v>
      </c>
      <c r="AC235" s="350">
        <f>IFERROR('1. Staff Posts&amp;Salary (Listing)'!L234*(1+SUM(O235))*(1+SUM(T235))*(1+SUM(Y235))/12*'2. Staff Costs (Annual)'!Z235*'2. Staff Costs (Annual)'!AA235*J235,0)</f>
        <v>0</v>
      </c>
      <c r="AD235" s="248"/>
      <c r="AE235" s="347"/>
      <c r="AF235" s="348"/>
      <c r="AG235" s="349">
        <f t="shared" si="26"/>
        <v>0</v>
      </c>
      <c r="AH235" s="350">
        <f>IFERROR('1. Staff Posts&amp;Salary (Listing)'!L234*(1+SUM(O235))*(1+SUM(T235))*(1+SUM(Y235))*(1+SUM(AD235))/12*'2. Staff Costs (Annual)'!AE235*'2. Staff Costs (Annual)'!AF235*J235,0)</f>
        <v>0</v>
      </c>
      <c r="AI235" s="351">
        <f t="shared" si="27"/>
        <v>0</v>
      </c>
      <c r="AJ235" s="352">
        <f t="shared" si="28"/>
        <v>0</v>
      </c>
      <c r="AK235" s="4"/>
    </row>
    <row r="236" spans="2:37" x14ac:dyDescent="0.25">
      <c r="B236" s="4"/>
      <c r="C236" s="344" t="str">
        <f>IF('1. Staff Posts&amp;Salary (Listing)'!C235="","",'1. Staff Posts&amp;Salary (Listing)'!C235)</f>
        <v/>
      </c>
      <c r="D236" s="345" t="str">
        <f>IF('1. Staff Posts&amp;Salary (Listing)'!D235="","",'1. Staff Posts&amp;Salary (Listing)'!D235)</f>
        <v/>
      </c>
      <c r="E236" s="345" t="str">
        <f>IF('1. Staff Posts&amp;Salary (Listing)'!E235="","",'1. Staff Posts&amp;Salary (Listing)'!E235)</f>
        <v/>
      </c>
      <c r="F236" s="345" t="str">
        <f>VLOOKUP(D236,'START - AWARD DETAILS'!$F$20:$I$40,3,0)</f>
        <v>&lt;select&gt;</v>
      </c>
      <c r="G236" s="345" t="str">
        <f>IF('1. Staff Posts&amp;Salary (Listing)'!F235="","",'1. Staff Posts&amp;Salary (Listing)'!F235)</f>
        <v/>
      </c>
      <c r="H236" s="345" t="str">
        <f>IF('1. Staff Posts&amp;Salary (Listing)'!G235="","",'1. Staff Posts&amp;Salary (Listing)'!G235)</f>
        <v/>
      </c>
      <c r="I236" s="345" t="str">
        <f>IF('1. Staff Posts&amp;Salary (Listing)'!H235="","",'1. Staff Posts&amp;Salary (Listing)'!H235)</f>
        <v/>
      </c>
      <c r="J236" s="346" t="str">
        <f>IF('1. Staff Posts&amp;Salary (Listing)'!M235="","",'1. Staff Posts&amp;Salary (Listing)'!M235)</f>
        <v/>
      </c>
      <c r="K236" s="347"/>
      <c r="L236" s="348"/>
      <c r="M236" s="349">
        <f t="shared" si="22"/>
        <v>0</v>
      </c>
      <c r="N236" s="350">
        <f>IFERROR('1. Staff Posts&amp;Salary (Listing)'!L235/12*'2. Staff Costs (Annual)'!K236*'2. Staff Costs (Annual)'!L236*J236,0)</f>
        <v>0</v>
      </c>
      <c r="O236" s="248"/>
      <c r="P236" s="347"/>
      <c r="Q236" s="348"/>
      <c r="R236" s="349">
        <f t="shared" si="23"/>
        <v>0</v>
      </c>
      <c r="S236" s="350">
        <f>IFERROR('1. Staff Posts&amp;Salary (Listing)'!L235*(1+SUM(O236))/12*'2. Staff Costs (Annual)'!P236*'2. Staff Costs (Annual)'!Q236*J236,0)</f>
        <v>0</v>
      </c>
      <c r="T236" s="248"/>
      <c r="U236" s="347"/>
      <c r="V236" s="348"/>
      <c r="W236" s="349">
        <f t="shared" si="24"/>
        <v>0</v>
      </c>
      <c r="X236" s="350">
        <f>IFERROR('1. Staff Posts&amp;Salary (Listing)'!L235*(1+SUM(O236))*(1+SUM(T236))/12*'2. Staff Costs (Annual)'!U236*'2. Staff Costs (Annual)'!V236*J236,0)</f>
        <v>0</v>
      </c>
      <c r="Y236" s="248"/>
      <c r="Z236" s="347"/>
      <c r="AA236" s="348"/>
      <c r="AB236" s="349">
        <f t="shared" si="25"/>
        <v>0</v>
      </c>
      <c r="AC236" s="350">
        <f>IFERROR('1. Staff Posts&amp;Salary (Listing)'!L235*(1+SUM(O236))*(1+SUM(T236))*(1+SUM(Y236))/12*'2. Staff Costs (Annual)'!Z236*'2. Staff Costs (Annual)'!AA236*J236,0)</f>
        <v>0</v>
      </c>
      <c r="AD236" s="248"/>
      <c r="AE236" s="347"/>
      <c r="AF236" s="348"/>
      <c r="AG236" s="349">
        <f t="shared" si="26"/>
        <v>0</v>
      </c>
      <c r="AH236" s="350">
        <f>IFERROR('1. Staff Posts&amp;Salary (Listing)'!L235*(1+SUM(O236))*(1+SUM(T236))*(1+SUM(Y236))*(1+SUM(AD236))/12*'2. Staff Costs (Annual)'!AE236*'2. Staff Costs (Annual)'!AF236*J236,0)</f>
        <v>0</v>
      </c>
      <c r="AI236" s="351">
        <f t="shared" si="27"/>
        <v>0</v>
      </c>
      <c r="AJ236" s="352">
        <f t="shared" si="28"/>
        <v>0</v>
      </c>
      <c r="AK236" s="4"/>
    </row>
    <row r="237" spans="2:37" x14ac:dyDescent="0.25">
      <c r="B237" s="4"/>
      <c r="C237" s="344" t="str">
        <f>IF('1. Staff Posts&amp;Salary (Listing)'!C236="","",'1. Staff Posts&amp;Salary (Listing)'!C236)</f>
        <v/>
      </c>
      <c r="D237" s="345" t="str">
        <f>IF('1. Staff Posts&amp;Salary (Listing)'!D236="","",'1. Staff Posts&amp;Salary (Listing)'!D236)</f>
        <v/>
      </c>
      <c r="E237" s="345" t="str">
        <f>IF('1. Staff Posts&amp;Salary (Listing)'!E236="","",'1. Staff Posts&amp;Salary (Listing)'!E236)</f>
        <v/>
      </c>
      <c r="F237" s="345" t="str">
        <f>VLOOKUP(D237,'START - AWARD DETAILS'!$F$20:$I$40,3,0)</f>
        <v>&lt;select&gt;</v>
      </c>
      <c r="G237" s="345" t="str">
        <f>IF('1. Staff Posts&amp;Salary (Listing)'!F236="","",'1. Staff Posts&amp;Salary (Listing)'!F236)</f>
        <v/>
      </c>
      <c r="H237" s="345" t="str">
        <f>IF('1. Staff Posts&amp;Salary (Listing)'!G236="","",'1. Staff Posts&amp;Salary (Listing)'!G236)</f>
        <v/>
      </c>
      <c r="I237" s="345" t="str">
        <f>IF('1. Staff Posts&amp;Salary (Listing)'!H236="","",'1. Staff Posts&amp;Salary (Listing)'!H236)</f>
        <v/>
      </c>
      <c r="J237" s="346" t="str">
        <f>IF('1. Staff Posts&amp;Salary (Listing)'!M236="","",'1. Staff Posts&amp;Salary (Listing)'!M236)</f>
        <v/>
      </c>
      <c r="K237" s="347"/>
      <c r="L237" s="348"/>
      <c r="M237" s="349">
        <f t="shared" si="22"/>
        <v>0</v>
      </c>
      <c r="N237" s="350">
        <f>IFERROR('1. Staff Posts&amp;Salary (Listing)'!L236/12*'2. Staff Costs (Annual)'!K237*'2. Staff Costs (Annual)'!L237*J237,0)</f>
        <v>0</v>
      </c>
      <c r="O237" s="248"/>
      <c r="P237" s="347"/>
      <c r="Q237" s="348"/>
      <c r="R237" s="349">
        <f t="shared" si="23"/>
        <v>0</v>
      </c>
      <c r="S237" s="350">
        <f>IFERROR('1. Staff Posts&amp;Salary (Listing)'!L236*(1+SUM(O237))/12*'2. Staff Costs (Annual)'!P237*'2. Staff Costs (Annual)'!Q237*J237,0)</f>
        <v>0</v>
      </c>
      <c r="T237" s="248"/>
      <c r="U237" s="347"/>
      <c r="V237" s="348"/>
      <c r="W237" s="349">
        <f t="shared" si="24"/>
        <v>0</v>
      </c>
      <c r="X237" s="350">
        <f>IFERROR('1. Staff Posts&amp;Salary (Listing)'!L236*(1+SUM(O237))*(1+SUM(T237))/12*'2. Staff Costs (Annual)'!U237*'2. Staff Costs (Annual)'!V237*J237,0)</f>
        <v>0</v>
      </c>
      <c r="Y237" s="248"/>
      <c r="Z237" s="347"/>
      <c r="AA237" s="348"/>
      <c r="AB237" s="349">
        <f t="shared" si="25"/>
        <v>0</v>
      </c>
      <c r="AC237" s="350">
        <f>IFERROR('1. Staff Posts&amp;Salary (Listing)'!L236*(1+SUM(O237))*(1+SUM(T237))*(1+SUM(Y237))/12*'2. Staff Costs (Annual)'!Z237*'2. Staff Costs (Annual)'!AA237*J237,0)</f>
        <v>0</v>
      </c>
      <c r="AD237" s="248"/>
      <c r="AE237" s="347"/>
      <c r="AF237" s="348"/>
      <c r="AG237" s="349">
        <f t="shared" si="26"/>
        <v>0</v>
      </c>
      <c r="AH237" s="350">
        <f>IFERROR('1. Staff Posts&amp;Salary (Listing)'!L236*(1+SUM(O237))*(1+SUM(T237))*(1+SUM(Y237))*(1+SUM(AD237))/12*'2. Staff Costs (Annual)'!AE237*'2. Staff Costs (Annual)'!AF237*J237,0)</f>
        <v>0</v>
      </c>
      <c r="AI237" s="351">
        <f t="shared" si="27"/>
        <v>0</v>
      </c>
      <c r="AJ237" s="352">
        <f t="shared" si="28"/>
        <v>0</v>
      </c>
      <c r="AK237" s="4"/>
    </row>
    <row r="238" spans="2:37" x14ac:dyDescent="0.25">
      <c r="B238" s="4"/>
      <c r="C238" s="344" t="str">
        <f>IF('1. Staff Posts&amp;Salary (Listing)'!C237="","",'1. Staff Posts&amp;Salary (Listing)'!C237)</f>
        <v/>
      </c>
      <c r="D238" s="345" t="str">
        <f>IF('1. Staff Posts&amp;Salary (Listing)'!D237="","",'1. Staff Posts&amp;Salary (Listing)'!D237)</f>
        <v/>
      </c>
      <c r="E238" s="345" t="str">
        <f>IF('1. Staff Posts&amp;Salary (Listing)'!E237="","",'1. Staff Posts&amp;Salary (Listing)'!E237)</f>
        <v/>
      </c>
      <c r="F238" s="345" t="str">
        <f>VLOOKUP(D238,'START - AWARD DETAILS'!$F$20:$I$40,3,0)</f>
        <v>&lt;select&gt;</v>
      </c>
      <c r="G238" s="345" t="str">
        <f>IF('1. Staff Posts&amp;Salary (Listing)'!F237="","",'1. Staff Posts&amp;Salary (Listing)'!F237)</f>
        <v/>
      </c>
      <c r="H238" s="345" t="str">
        <f>IF('1. Staff Posts&amp;Salary (Listing)'!G237="","",'1. Staff Posts&amp;Salary (Listing)'!G237)</f>
        <v/>
      </c>
      <c r="I238" s="345" t="str">
        <f>IF('1. Staff Posts&amp;Salary (Listing)'!H237="","",'1. Staff Posts&amp;Salary (Listing)'!H237)</f>
        <v/>
      </c>
      <c r="J238" s="346" t="str">
        <f>IF('1. Staff Posts&amp;Salary (Listing)'!M237="","",'1. Staff Posts&amp;Salary (Listing)'!M237)</f>
        <v/>
      </c>
      <c r="K238" s="347"/>
      <c r="L238" s="348"/>
      <c r="M238" s="349">
        <f t="shared" si="22"/>
        <v>0</v>
      </c>
      <c r="N238" s="350">
        <f>IFERROR('1. Staff Posts&amp;Salary (Listing)'!L237/12*'2. Staff Costs (Annual)'!K238*'2. Staff Costs (Annual)'!L238*J238,0)</f>
        <v>0</v>
      </c>
      <c r="O238" s="248"/>
      <c r="P238" s="347"/>
      <c r="Q238" s="348"/>
      <c r="R238" s="349">
        <f t="shared" si="23"/>
        <v>0</v>
      </c>
      <c r="S238" s="350">
        <f>IFERROR('1. Staff Posts&amp;Salary (Listing)'!L237*(1+SUM(O238))/12*'2. Staff Costs (Annual)'!P238*'2. Staff Costs (Annual)'!Q238*J238,0)</f>
        <v>0</v>
      </c>
      <c r="T238" s="248"/>
      <c r="U238" s="347"/>
      <c r="V238" s="348"/>
      <c r="W238" s="349">
        <f t="shared" si="24"/>
        <v>0</v>
      </c>
      <c r="X238" s="350">
        <f>IFERROR('1. Staff Posts&amp;Salary (Listing)'!L237*(1+SUM(O238))*(1+SUM(T238))/12*'2. Staff Costs (Annual)'!U238*'2. Staff Costs (Annual)'!V238*J238,0)</f>
        <v>0</v>
      </c>
      <c r="Y238" s="248"/>
      <c r="Z238" s="347"/>
      <c r="AA238" s="348"/>
      <c r="AB238" s="349">
        <f t="shared" si="25"/>
        <v>0</v>
      </c>
      <c r="AC238" s="350">
        <f>IFERROR('1. Staff Posts&amp;Salary (Listing)'!L237*(1+SUM(O238))*(1+SUM(T238))*(1+SUM(Y238))/12*'2. Staff Costs (Annual)'!Z238*'2. Staff Costs (Annual)'!AA238*J238,0)</f>
        <v>0</v>
      </c>
      <c r="AD238" s="248"/>
      <c r="AE238" s="347"/>
      <c r="AF238" s="348"/>
      <c r="AG238" s="349">
        <f t="shared" si="26"/>
        <v>0</v>
      </c>
      <c r="AH238" s="350">
        <f>IFERROR('1. Staff Posts&amp;Salary (Listing)'!L237*(1+SUM(O238))*(1+SUM(T238))*(1+SUM(Y238))*(1+SUM(AD238))/12*'2. Staff Costs (Annual)'!AE238*'2. Staff Costs (Annual)'!AF238*J238,0)</f>
        <v>0</v>
      </c>
      <c r="AI238" s="351">
        <f t="shared" si="27"/>
        <v>0</v>
      </c>
      <c r="AJ238" s="352">
        <f t="shared" si="28"/>
        <v>0</v>
      </c>
      <c r="AK238" s="4"/>
    </row>
    <row r="239" spans="2:37" x14ac:dyDescent="0.25">
      <c r="B239" s="4"/>
      <c r="C239" s="344" t="str">
        <f>IF('1. Staff Posts&amp;Salary (Listing)'!C238="","",'1. Staff Posts&amp;Salary (Listing)'!C238)</f>
        <v/>
      </c>
      <c r="D239" s="345" t="str">
        <f>IF('1. Staff Posts&amp;Salary (Listing)'!D238="","",'1. Staff Posts&amp;Salary (Listing)'!D238)</f>
        <v/>
      </c>
      <c r="E239" s="345" t="str">
        <f>IF('1. Staff Posts&amp;Salary (Listing)'!E238="","",'1. Staff Posts&amp;Salary (Listing)'!E238)</f>
        <v/>
      </c>
      <c r="F239" s="345" t="str">
        <f>VLOOKUP(D239,'START - AWARD DETAILS'!$F$20:$I$40,3,0)</f>
        <v>&lt;select&gt;</v>
      </c>
      <c r="G239" s="345" t="str">
        <f>IF('1. Staff Posts&amp;Salary (Listing)'!F238="","",'1. Staff Posts&amp;Salary (Listing)'!F238)</f>
        <v/>
      </c>
      <c r="H239" s="345" t="str">
        <f>IF('1. Staff Posts&amp;Salary (Listing)'!G238="","",'1. Staff Posts&amp;Salary (Listing)'!G238)</f>
        <v/>
      </c>
      <c r="I239" s="345" t="str">
        <f>IF('1. Staff Posts&amp;Salary (Listing)'!H238="","",'1. Staff Posts&amp;Salary (Listing)'!H238)</f>
        <v/>
      </c>
      <c r="J239" s="346" t="str">
        <f>IF('1. Staff Posts&amp;Salary (Listing)'!M238="","",'1. Staff Posts&amp;Salary (Listing)'!M238)</f>
        <v/>
      </c>
      <c r="K239" s="347"/>
      <c r="L239" s="348"/>
      <c r="M239" s="349">
        <f t="shared" si="22"/>
        <v>0</v>
      </c>
      <c r="N239" s="350">
        <f>IFERROR('1. Staff Posts&amp;Salary (Listing)'!L238/12*'2. Staff Costs (Annual)'!K239*'2. Staff Costs (Annual)'!L239*J239,0)</f>
        <v>0</v>
      </c>
      <c r="O239" s="248"/>
      <c r="P239" s="347"/>
      <c r="Q239" s="348"/>
      <c r="R239" s="349">
        <f t="shared" si="23"/>
        <v>0</v>
      </c>
      <c r="S239" s="350">
        <f>IFERROR('1. Staff Posts&amp;Salary (Listing)'!L238*(1+SUM(O239))/12*'2. Staff Costs (Annual)'!P239*'2. Staff Costs (Annual)'!Q239*J239,0)</f>
        <v>0</v>
      </c>
      <c r="T239" s="248"/>
      <c r="U239" s="347"/>
      <c r="V239" s="348"/>
      <c r="W239" s="349">
        <f t="shared" si="24"/>
        <v>0</v>
      </c>
      <c r="X239" s="350">
        <f>IFERROR('1. Staff Posts&amp;Salary (Listing)'!L238*(1+SUM(O239))*(1+SUM(T239))/12*'2. Staff Costs (Annual)'!U239*'2. Staff Costs (Annual)'!V239*J239,0)</f>
        <v>0</v>
      </c>
      <c r="Y239" s="248"/>
      <c r="Z239" s="347"/>
      <c r="AA239" s="348"/>
      <c r="AB239" s="349">
        <f t="shared" si="25"/>
        <v>0</v>
      </c>
      <c r="AC239" s="350">
        <f>IFERROR('1. Staff Posts&amp;Salary (Listing)'!L238*(1+SUM(O239))*(1+SUM(T239))*(1+SUM(Y239))/12*'2. Staff Costs (Annual)'!Z239*'2. Staff Costs (Annual)'!AA239*J239,0)</f>
        <v>0</v>
      </c>
      <c r="AD239" s="248"/>
      <c r="AE239" s="347"/>
      <c r="AF239" s="348"/>
      <c r="AG239" s="349">
        <f t="shared" si="26"/>
        <v>0</v>
      </c>
      <c r="AH239" s="350">
        <f>IFERROR('1. Staff Posts&amp;Salary (Listing)'!L238*(1+SUM(O239))*(1+SUM(T239))*(1+SUM(Y239))*(1+SUM(AD239))/12*'2. Staff Costs (Annual)'!AE239*'2. Staff Costs (Annual)'!AF239*J239,0)</f>
        <v>0</v>
      </c>
      <c r="AI239" s="351">
        <f t="shared" si="27"/>
        <v>0</v>
      </c>
      <c r="AJ239" s="352">
        <f t="shared" si="28"/>
        <v>0</v>
      </c>
      <c r="AK239" s="4"/>
    </row>
    <row r="240" spans="2:37" x14ac:dyDescent="0.25">
      <c r="B240" s="4"/>
      <c r="C240" s="344" t="str">
        <f>IF('1. Staff Posts&amp;Salary (Listing)'!C239="","",'1. Staff Posts&amp;Salary (Listing)'!C239)</f>
        <v/>
      </c>
      <c r="D240" s="345" t="str">
        <f>IF('1. Staff Posts&amp;Salary (Listing)'!D239="","",'1. Staff Posts&amp;Salary (Listing)'!D239)</f>
        <v/>
      </c>
      <c r="E240" s="345" t="str">
        <f>IF('1. Staff Posts&amp;Salary (Listing)'!E239="","",'1. Staff Posts&amp;Salary (Listing)'!E239)</f>
        <v/>
      </c>
      <c r="F240" s="345" t="str">
        <f>VLOOKUP(D240,'START - AWARD DETAILS'!$F$20:$I$40,3,0)</f>
        <v>&lt;select&gt;</v>
      </c>
      <c r="G240" s="345" t="str">
        <f>IF('1. Staff Posts&amp;Salary (Listing)'!F239="","",'1. Staff Posts&amp;Salary (Listing)'!F239)</f>
        <v/>
      </c>
      <c r="H240" s="345" t="str">
        <f>IF('1. Staff Posts&amp;Salary (Listing)'!G239="","",'1. Staff Posts&amp;Salary (Listing)'!G239)</f>
        <v/>
      </c>
      <c r="I240" s="345" t="str">
        <f>IF('1. Staff Posts&amp;Salary (Listing)'!H239="","",'1. Staff Posts&amp;Salary (Listing)'!H239)</f>
        <v/>
      </c>
      <c r="J240" s="346" t="str">
        <f>IF('1. Staff Posts&amp;Salary (Listing)'!M239="","",'1. Staff Posts&amp;Salary (Listing)'!M239)</f>
        <v/>
      </c>
      <c r="K240" s="347"/>
      <c r="L240" s="348"/>
      <c r="M240" s="349">
        <f t="shared" si="22"/>
        <v>0</v>
      </c>
      <c r="N240" s="350">
        <f>IFERROR('1. Staff Posts&amp;Salary (Listing)'!L239/12*'2. Staff Costs (Annual)'!K240*'2. Staff Costs (Annual)'!L240*J240,0)</f>
        <v>0</v>
      </c>
      <c r="O240" s="248"/>
      <c r="P240" s="347"/>
      <c r="Q240" s="348"/>
      <c r="R240" s="349">
        <f t="shared" si="23"/>
        <v>0</v>
      </c>
      <c r="S240" s="350">
        <f>IFERROR('1. Staff Posts&amp;Salary (Listing)'!L239*(1+SUM(O240))/12*'2. Staff Costs (Annual)'!P240*'2. Staff Costs (Annual)'!Q240*J240,0)</f>
        <v>0</v>
      </c>
      <c r="T240" s="248"/>
      <c r="U240" s="347"/>
      <c r="V240" s="348"/>
      <c r="W240" s="349">
        <f t="shared" si="24"/>
        <v>0</v>
      </c>
      <c r="X240" s="350">
        <f>IFERROR('1. Staff Posts&amp;Salary (Listing)'!L239*(1+SUM(O240))*(1+SUM(T240))/12*'2. Staff Costs (Annual)'!U240*'2. Staff Costs (Annual)'!V240*J240,0)</f>
        <v>0</v>
      </c>
      <c r="Y240" s="248"/>
      <c r="Z240" s="347"/>
      <c r="AA240" s="348"/>
      <c r="AB240" s="349">
        <f t="shared" si="25"/>
        <v>0</v>
      </c>
      <c r="AC240" s="350">
        <f>IFERROR('1. Staff Posts&amp;Salary (Listing)'!L239*(1+SUM(O240))*(1+SUM(T240))*(1+SUM(Y240))/12*'2. Staff Costs (Annual)'!Z240*'2. Staff Costs (Annual)'!AA240*J240,0)</f>
        <v>0</v>
      </c>
      <c r="AD240" s="248"/>
      <c r="AE240" s="347"/>
      <c r="AF240" s="348"/>
      <c r="AG240" s="349">
        <f t="shared" si="26"/>
        <v>0</v>
      </c>
      <c r="AH240" s="350">
        <f>IFERROR('1. Staff Posts&amp;Salary (Listing)'!L239*(1+SUM(O240))*(1+SUM(T240))*(1+SUM(Y240))*(1+SUM(AD240))/12*'2. Staff Costs (Annual)'!AE240*'2. Staff Costs (Annual)'!AF240*J240,0)</f>
        <v>0</v>
      </c>
      <c r="AI240" s="351">
        <f t="shared" si="27"/>
        <v>0</v>
      </c>
      <c r="AJ240" s="352">
        <f t="shared" si="28"/>
        <v>0</v>
      </c>
      <c r="AK240" s="4"/>
    </row>
    <row r="241" spans="2:37" x14ac:dyDescent="0.25">
      <c r="B241" s="4"/>
      <c r="C241" s="344" t="str">
        <f>IF('1. Staff Posts&amp;Salary (Listing)'!C240="","",'1. Staff Posts&amp;Salary (Listing)'!C240)</f>
        <v/>
      </c>
      <c r="D241" s="345" t="str">
        <f>IF('1. Staff Posts&amp;Salary (Listing)'!D240="","",'1. Staff Posts&amp;Salary (Listing)'!D240)</f>
        <v/>
      </c>
      <c r="E241" s="345" t="str">
        <f>IF('1. Staff Posts&amp;Salary (Listing)'!E240="","",'1. Staff Posts&amp;Salary (Listing)'!E240)</f>
        <v/>
      </c>
      <c r="F241" s="345" t="str">
        <f>VLOOKUP(D241,'START - AWARD DETAILS'!$F$20:$I$40,3,0)</f>
        <v>&lt;select&gt;</v>
      </c>
      <c r="G241" s="345" t="str">
        <f>IF('1. Staff Posts&amp;Salary (Listing)'!F240="","",'1. Staff Posts&amp;Salary (Listing)'!F240)</f>
        <v/>
      </c>
      <c r="H241" s="345" t="str">
        <f>IF('1. Staff Posts&amp;Salary (Listing)'!G240="","",'1. Staff Posts&amp;Salary (Listing)'!G240)</f>
        <v/>
      </c>
      <c r="I241" s="345" t="str">
        <f>IF('1. Staff Posts&amp;Salary (Listing)'!H240="","",'1. Staff Posts&amp;Salary (Listing)'!H240)</f>
        <v/>
      </c>
      <c r="J241" s="346" t="str">
        <f>IF('1. Staff Posts&amp;Salary (Listing)'!M240="","",'1. Staff Posts&amp;Salary (Listing)'!M240)</f>
        <v/>
      </c>
      <c r="K241" s="347"/>
      <c r="L241" s="348"/>
      <c r="M241" s="349">
        <f t="shared" si="22"/>
        <v>0</v>
      </c>
      <c r="N241" s="350">
        <f>IFERROR('1. Staff Posts&amp;Salary (Listing)'!L240/12*'2. Staff Costs (Annual)'!K241*'2. Staff Costs (Annual)'!L241*J241,0)</f>
        <v>0</v>
      </c>
      <c r="O241" s="248"/>
      <c r="P241" s="347"/>
      <c r="Q241" s="348"/>
      <c r="R241" s="349">
        <f t="shared" si="23"/>
        <v>0</v>
      </c>
      <c r="S241" s="350">
        <f>IFERROR('1. Staff Posts&amp;Salary (Listing)'!L240*(1+SUM(O241))/12*'2. Staff Costs (Annual)'!P241*'2. Staff Costs (Annual)'!Q241*J241,0)</f>
        <v>0</v>
      </c>
      <c r="T241" s="248"/>
      <c r="U241" s="347"/>
      <c r="V241" s="348"/>
      <c r="W241" s="349">
        <f t="shared" si="24"/>
        <v>0</v>
      </c>
      <c r="X241" s="350">
        <f>IFERROR('1. Staff Posts&amp;Salary (Listing)'!L240*(1+SUM(O241))*(1+SUM(T241))/12*'2. Staff Costs (Annual)'!U241*'2. Staff Costs (Annual)'!V241*J241,0)</f>
        <v>0</v>
      </c>
      <c r="Y241" s="248"/>
      <c r="Z241" s="347"/>
      <c r="AA241" s="348"/>
      <c r="AB241" s="349">
        <f t="shared" si="25"/>
        <v>0</v>
      </c>
      <c r="AC241" s="350">
        <f>IFERROR('1. Staff Posts&amp;Salary (Listing)'!L240*(1+SUM(O241))*(1+SUM(T241))*(1+SUM(Y241))/12*'2. Staff Costs (Annual)'!Z241*'2. Staff Costs (Annual)'!AA241*J241,0)</f>
        <v>0</v>
      </c>
      <c r="AD241" s="248"/>
      <c r="AE241" s="347"/>
      <c r="AF241" s="348"/>
      <c r="AG241" s="349">
        <f t="shared" si="26"/>
        <v>0</v>
      </c>
      <c r="AH241" s="350">
        <f>IFERROR('1. Staff Posts&amp;Salary (Listing)'!L240*(1+SUM(O241))*(1+SUM(T241))*(1+SUM(Y241))*(1+SUM(AD241))/12*'2. Staff Costs (Annual)'!AE241*'2. Staff Costs (Annual)'!AF241*J241,0)</f>
        <v>0</v>
      </c>
      <c r="AI241" s="351">
        <f t="shared" si="27"/>
        <v>0</v>
      </c>
      <c r="AJ241" s="352">
        <f t="shared" si="28"/>
        <v>0</v>
      </c>
      <c r="AK241" s="4"/>
    </row>
    <row r="242" spans="2:37" x14ac:dyDescent="0.25">
      <c r="B242" s="4"/>
      <c r="C242" s="344" t="str">
        <f>IF('1. Staff Posts&amp;Salary (Listing)'!C241="","",'1. Staff Posts&amp;Salary (Listing)'!C241)</f>
        <v/>
      </c>
      <c r="D242" s="345" t="str">
        <f>IF('1. Staff Posts&amp;Salary (Listing)'!D241="","",'1. Staff Posts&amp;Salary (Listing)'!D241)</f>
        <v/>
      </c>
      <c r="E242" s="345" t="str">
        <f>IF('1. Staff Posts&amp;Salary (Listing)'!E241="","",'1. Staff Posts&amp;Salary (Listing)'!E241)</f>
        <v/>
      </c>
      <c r="F242" s="345" t="str">
        <f>VLOOKUP(D242,'START - AWARD DETAILS'!$F$20:$I$40,3,0)</f>
        <v>&lt;select&gt;</v>
      </c>
      <c r="G242" s="345" t="str">
        <f>IF('1. Staff Posts&amp;Salary (Listing)'!F241="","",'1. Staff Posts&amp;Salary (Listing)'!F241)</f>
        <v/>
      </c>
      <c r="H242" s="345" t="str">
        <f>IF('1. Staff Posts&amp;Salary (Listing)'!G241="","",'1. Staff Posts&amp;Salary (Listing)'!G241)</f>
        <v/>
      </c>
      <c r="I242" s="345" t="str">
        <f>IF('1. Staff Posts&amp;Salary (Listing)'!H241="","",'1. Staff Posts&amp;Salary (Listing)'!H241)</f>
        <v/>
      </c>
      <c r="J242" s="346" t="str">
        <f>IF('1. Staff Posts&amp;Salary (Listing)'!M241="","",'1. Staff Posts&amp;Salary (Listing)'!M241)</f>
        <v/>
      </c>
      <c r="K242" s="347"/>
      <c r="L242" s="348"/>
      <c r="M242" s="349">
        <f t="shared" si="22"/>
        <v>0</v>
      </c>
      <c r="N242" s="350">
        <f>IFERROR('1. Staff Posts&amp;Salary (Listing)'!L241/12*'2. Staff Costs (Annual)'!K242*'2. Staff Costs (Annual)'!L242*J242,0)</f>
        <v>0</v>
      </c>
      <c r="O242" s="248"/>
      <c r="P242" s="347"/>
      <c r="Q242" s="348"/>
      <c r="R242" s="349">
        <f t="shared" si="23"/>
        <v>0</v>
      </c>
      <c r="S242" s="350">
        <f>IFERROR('1. Staff Posts&amp;Salary (Listing)'!L241*(1+SUM(O242))/12*'2. Staff Costs (Annual)'!P242*'2. Staff Costs (Annual)'!Q242*J242,0)</f>
        <v>0</v>
      </c>
      <c r="T242" s="248"/>
      <c r="U242" s="347"/>
      <c r="V242" s="348"/>
      <c r="W242" s="349">
        <f t="shared" si="24"/>
        <v>0</v>
      </c>
      <c r="X242" s="350">
        <f>IFERROR('1. Staff Posts&amp;Salary (Listing)'!L241*(1+SUM(O242))*(1+SUM(T242))/12*'2. Staff Costs (Annual)'!U242*'2. Staff Costs (Annual)'!V242*J242,0)</f>
        <v>0</v>
      </c>
      <c r="Y242" s="248"/>
      <c r="Z242" s="347"/>
      <c r="AA242" s="348"/>
      <c r="AB242" s="349">
        <f t="shared" si="25"/>
        <v>0</v>
      </c>
      <c r="AC242" s="350">
        <f>IFERROR('1. Staff Posts&amp;Salary (Listing)'!L241*(1+SUM(O242))*(1+SUM(T242))*(1+SUM(Y242))/12*'2. Staff Costs (Annual)'!Z242*'2. Staff Costs (Annual)'!AA242*J242,0)</f>
        <v>0</v>
      </c>
      <c r="AD242" s="248"/>
      <c r="AE242" s="347"/>
      <c r="AF242" s="348"/>
      <c r="AG242" s="349">
        <f t="shared" si="26"/>
        <v>0</v>
      </c>
      <c r="AH242" s="350">
        <f>IFERROR('1. Staff Posts&amp;Salary (Listing)'!L241*(1+SUM(O242))*(1+SUM(T242))*(1+SUM(Y242))*(1+SUM(AD242))/12*'2. Staff Costs (Annual)'!AE242*'2. Staff Costs (Annual)'!AF242*J242,0)</f>
        <v>0</v>
      </c>
      <c r="AI242" s="351">
        <f t="shared" si="27"/>
        <v>0</v>
      </c>
      <c r="AJ242" s="352">
        <f t="shared" si="28"/>
        <v>0</v>
      </c>
      <c r="AK242" s="4"/>
    </row>
    <row r="243" spans="2:37" x14ac:dyDescent="0.25">
      <c r="B243" s="4"/>
      <c r="C243" s="344" t="str">
        <f>IF('1. Staff Posts&amp;Salary (Listing)'!C242="","",'1. Staff Posts&amp;Salary (Listing)'!C242)</f>
        <v/>
      </c>
      <c r="D243" s="345" t="str">
        <f>IF('1. Staff Posts&amp;Salary (Listing)'!D242="","",'1. Staff Posts&amp;Salary (Listing)'!D242)</f>
        <v/>
      </c>
      <c r="E243" s="345" t="str">
        <f>IF('1. Staff Posts&amp;Salary (Listing)'!E242="","",'1. Staff Posts&amp;Salary (Listing)'!E242)</f>
        <v/>
      </c>
      <c r="F243" s="345" t="str">
        <f>VLOOKUP(D243,'START - AWARD DETAILS'!$F$20:$I$40,3,0)</f>
        <v>&lt;select&gt;</v>
      </c>
      <c r="G243" s="345" t="str">
        <f>IF('1. Staff Posts&amp;Salary (Listing)'!F242="","",'1. Staff Posts&amp;Salary (Listing)'!F242)</f>
        <v/>
      </c>
      <c r="H243" s="345" t="str">
        <f>IF('1. Staff Posts&amp;Salary (Listing)'!G242="","",'1. Staff Posts&amp;Salary (Listing)'!G242)</f>
        <v/>
      </c>
      <c r="I243" s="345" t="str">
        <f>IF('1. Staff Posts&amp;Salary (Listing)'!H242="","",'1. Staff Posts&amp;Salary (Listing)'!H242)</f>
        <v/>
      </c>
      <c r="J243" s="346" t="str">
        <f>IF('1. Staff Posts&amp;Salary (Listing)'!M242="","",'1. Staff Posts&amp;Salary (Listing)'!M242)</f>
        <v/>
      </c>
      <c r="K243" s="347"/>
      <c r="L243" s="348"/>
      <c r="M243" s="349">
        <f t="shared" ref="M243:M287" si="29">IFERROR(K243*L243/12,0)</f>
        <v>0</v>
      </c>
      <c r="N243" s="350">
        <f>IFERROR('1. Staff Posts&amp;Salary (Listing)'!L242/12*'2. Staff Costs (Annual)'!K243*'2. Staff Costs (Annual)'!L243*J243,0)</f>
        <v>0</v>
      </c>
      <c r="O243" s="248"/>
      <c r="P243" s="347"/>
      <c r="Q243" s="348"/>
      <c r="R243" s="349">
        <f t="shared" ref="R243:R287" si="30">IFERROR(P243*Q243/12,0)</f>
        <v>0</v>
      </c>
      <c r="S243" s="350">
        <f>IFERROR('1. Staff Posts&amp;Salary (Listing)'!L242*(1+SUM(O243))/12*'2. Staff Costs (Annual)'!P243*'2. Staff Costs (Annual)'!Q243*J243,0)</f>
        <v>0</v>
      </c>
      <c r="T243" s="248"/>
      <c r="U243" s="347"/>
      <c r="V243" s="348"/>
      <c r="W243" s="349">
        <f t="shared" ref="W243:W287" si="31">IFERROR(U243*V243/12,0)</f>
        <v>0</v>
      </c>
      <c r="X243" s="350">
        <f>IFERROR('1. Staff Posts&amp;Salary (Listing)'!L242*(1+SUM(O243))*(1+SUM(T243))/12*'2. Staff Costs (Annual)'!U243*'2. Staff Costs (Annual)'!V243*J243,0)</f>
        <v>0</v>
      </c>
      <c r="Y243" s="248"/>
      <c r="Z243" s="347"/>
      <c r="AA243" s="348"/>
      <c r="AB243" s="349">
        <f t="shared" ref="AB243:AB287" si="32">IFERROR(Z243*AA243/12,0)</f>
        <v>0</v>
      </c>
      <c r="AC243" s="350">
        <f>IFERROR('1. Staff Posts&amp;Salary (Listing)'!L242*(1+SUM(O243))*(1+SUM(T243))*(1+SUM(Y243))/12*'2. Staff Costs (Annual)'!Z243*'2. Staff Costs (Annual)'!AA243*J243,0)</f>
        <v>0</v>
      </c>
      <c r="AD243" s="248"/>
      <c r="AE243" s="347"/>
      <c r="AF243" s="348"/>
      <c r="AG243" s="349">
        <f t="shared" ref="AG243:AG287" si="33">IFERROR(AE243*AF243/12,0)</f>
        <v>0</v>
      </c>
      <c r="AH243" s="350">
        <f>IFERROR('1. Staff Posts&amp;Salary (Listing)'!L242*(1+SUM(O243))*(1+SUM(T243))*(1+SUM(Y243))*(1+SUM(AD243))/12*'2. Staff Costs (Annual)'!AE243*'2. Staff Costs (Annual)'!AF243*J243,0)</f>
        <v>0</v>
      </c>
      <c r="AI243" s="351">
        <f t="shared" ref="AI243:AI287" si="34">AG243+AB243+W243+R243+M243</f>
        <v>0</v>
      </c>
      <c r="AJ243" s="352">
        <f t="shared" ref="AJ243:AJ287" si="35">AH243+AC243+X243+S243+N243</f>
        <v>0</v>
      </c>
      <c r="AK243" s="4"/>
    </row>
    <row r="244" spans="2:37" x14ac:dyDescent="0.25">
      <c r="B244" s="4"/>
      <c r="C244" s="344" t="str">
        <f>IF('1. Staff Posts&amp;Salary (Listing)'!C243="","",'1. Staff Posts&amp;Salary (Listing)'!C243)</f>
        <v/>
      </c>
      <c r="D244" s="345" t="str">
        <f>IF('1. Staff Posts&amp;Salary (Listing)'!D243="","",'1. Staff Posts&amp;Salary (Listing)'!D243)</f>
        <v/>
      </c>
      <c r="E244" s="345" t="str">
        <f>IF('1. Staff Posts&amp;Salary (Listing)'!E243="","",'1. Staff Posts&amp;Salary (Listing)'!E243)</f>
        <v/>
      </c>
      <c r="F244" s="345" t="str">
        <f>VLOOKUP(D244,'START - AWARD DETAILS'!$F$20:$I$40,3,0)</f>
        <v>&lt;select&gt;</v>
      </c>
      <c r="G244" s="345" t="str">
        <f>IF('1. Staff Posts&amp;Salary (Listing)'!F243="","",'1. Staff Posts&amp;Salary (Listing)'!F243)</f>
        <v/>
      </c>
      <c r="H244" s="345" t="str">
        <f>IF('1. Staff Posts&amp;Salary (Listing)'!G243="","",'1. Staff Posts&amp;Salary (Listing)'!G243)</f>
        <v/>
      </c>
      <c r="I244" s="345" t="str">
        <f>IF('1. Staff Posts&amp;Salary (Listing)'!H243="","",'1. Staff Posts&amp;Salary (Listing)'!H243)</f>
        <v/>
      </c>
      <c r="J244" s="346" t="str">
        <f>IF('1. Staff Posts&amp;Salary (Listing)'!M243="","",'1. Staff Posts&amp;Salary (Listing)'!M243)</f>
        <v/>
      </c>
      <c r="K244" s="347"/>
      <c r="L244" s="348"/>
      <c r="M244" s="349">
        <f t="shared" si="29"/>
        <v>0</v>
      </c>
      <c r="N244" s="350">
        <f>IFERROR('1. Staff Posts&amp;Salary (Listing)'!L243/12*'2. Staff Costs (Annual)'!K244*'2. Staff Costs (Annual)'!L244*J244,0)</f>
        <v>0</v>
      </c>
      <c r="O244" s="248"/>
      <c r="P244" s="347"/>
      <c r="Q244" s="348"/>
      <c r="R244" s="349">
        <f t="shared" si="30"/>
        <v>0</v>
      </c>
      <c r="S244" s="350">
        <f>IFERROR('1. Staff Posts&amp;Salary (Listing)'!L243*(1+SUM(O244))/12*'2. Staff Costs (Annual)'!P244*'2. Staff Costs (Annual)'!Q244*J244,0)</f>
        <v>0</v>
      </c>
      <c r="T244" s="248"/>
      <c r="U244" s="347"/>
      <c r="V244" s="348"/>
      <c r="W244" s="349">
        <f t="shared" si="31"/>
        <v>0</v>
      </c>
      <c r="X244" s="350">
        <f>IFERROR('1. Staff Posts&amp;Salary (Listing)'!L243*(1+SUM(O244))*(1+SUM(T244))/12*'2. Staff Costs (Annual)'!U244*'2. Staff Costs (Annual)'!V244*J244,0)</f>
        <v>0</v>
      </c>
      <c r="Y244" s="248"/>
      <c r="Z244" s="347"/>
      <c r="AA244" s="348"/>
      <c r="AB244" s="349">
        <f t="shared" si="32"/>
        <v>0</v>
      </c>
      <c r="AC244" s="350">
        <f>IFERROR('1. Staff Posts&amp;Salary (Listing)'!L243*(1+SUM(O244))*(1+SUM(T244))*(1+SUM(Y244))/12*'2. Staff Costs (Annual)'!Z244*'2. Staff Costs (Annual)'!AA244*J244,0)</f>
        <v>0</v>
      </c>
      <c r="AD244" s="248"/>
      <c r="AE244" s="347"/>
      <c r="AF244" s="348"/>
      <c r="AG244" s="349">
        <f t="shared" si="33"/>
        <v>0</v>
      </c>
      <c r="AH244" s="350">
        <f>IFERROR('1. Staff Posts&amp;Salary (Listing)'!L243*(1+SUM(O244))*(1+SUM(T244))*(1+SUM(Y244))*(1+SUM(AD244))/12*'2. Staff Costs (Annual)'!AE244*'2. Staff Costs (Annual)'!AF244*J244,0)</f>
        <v>0</v>
      </c>
      <c r="AI244" s="351">
        <f t="shared" si="34"/>
        <v>0</v>
      </c>
      <c r="AJ244" s="352">
        <f t="shared" si="35"/>
        <v>0</v>
      </c>
      <c r="AK244" s="4"/>
    </row>
    <row r="245" spans="2:37" x14ac:dyDescent="0.25">
      <c r="B245" s="4"/>
      <c r="C245" s="344" t="str">
        <f>IF('1. Staff Posts&amp;Salary (Listing)'!C244="","",'1. Staff Posts&amp;Salary (Listing)'!C244)</f>
        <v/>
      </c>
      <c r="D245" s="345" t="str">
        <f>IF('1. Staff Posts&amp;Salary (Listing)'!D244="","",'1. Staff Posts&amp;Salary (Listing)'!D244)</f>
        <v/>
      </c>
      <c r="E245" s="345" t="str">
        <f>IF('1. Staff Posts&amp;Salary (Listing)'!E244="","",'1. Staff Posts&amp;Salary (Listing)'!E244)</f>
        <v/>
      </c>
      <c r="F245" s="345" t="str">
        <f>VLOOKUP(D245,'START - AWARD DETAILS'!$F$20:$I$40,3,0)</f>
        <v>&lt;select&gt;</v>
      </c>
      <c r="G245" s="345" t="str">
        <f>IF('1. Staff Posts&amp;Salary (Listing)'!F244="","",'1. Staff Posts&amp;Salary (Listing)'!F244)</f>
        <v/>
      </c>
      <c r="H245" s="345" t="str">
        <f>IF('1. Staff Posts&amp;Salary (Listing)'!G244="","",'1. Staff Posts&amp;Salary (Listing)'!G244)</f>
        <v/>
      </c>
      <c r="I245" s="345" t="str">
        <f>IF('1. Staff Posts&amp;Salary (Listing)'!H244="","",'1. Staff Posts&amp;Salary (Listing)'!H244)</f>
        <v/>
      </c>
      <c r="J245" s="346" t="str">
        <f>IF('1. Staff Posts&amp;Salary (Listing)'!M244="","",'1. Staff Posts&amp;Salary (Listing)'!M244)</f>
        <v/>
      </c>
      <c r="K245" s="347"/>
      <c r="L245" s="348"/>
      <c r="M245" s="349">
        <f t="shared" si="29"/>
        <v>0</v>
      </c>
      <c r="N245" s="350">
        <f>IFERROR('1. Staff Posts&amp;Salary (Listing)'!L244/12*'2. Staff Costs (Annual)'!K245*'2. Staff Costs (Annual)'!L245*J245,0)</f>
        <v>0</v>
      </c>
      <c r="O245" s="248"/>
      <c r="P245" s="347"/>
      <c r="Q245" s="348"/>
      <c r="R245" s="349">
        <f t="shared" si="30"/>
        <v>0</v>
      </c>
      <c r="S245" s="350">
        <f>IFERROR('1. Staff Posts&amp;Salary (Listing)'!L244*(1+SUM(O245))/12*'2. Staff Costs (Annual)'!P245*'2. Staff Costs (Annual)'!Q245*J245,0)</f>
        <v>0</v>
      </c>
      <c r="T245" s="248"/>
      <c r="U245" s="347"/>
      <c r="V245" s="348"/>
      <c r="W245" s="349">
        <f t="shared" si="31"/>
        <v>0</v>
      </c>
      <c r="X245" s="350">
        <f>IFERROR('1. Staff Posts&amp;Salary (Listing)'!L244*(1+SUM(O245))*(1+SUM(T245))/12*'2. Staff Costs (Annual)'!U245*'2. Staff Costs (Annual)'!V245*J245,0)</f>
        <v>0</v>
      </c>
      <c r="Y245" s="248"/>
      <c r="Z245" s="347"/>
      <c r="AA245" s="348"/>
      <c r="AB245" s="349">
        <f t="shared" si="32"/>
        <v>0</v>
      </c>
      <c r="AC245" s="350">
        <f>IFERROR('1. Staff Posts&amp;Salary (Listing)'!L244*(1+SUM(O245))*(1+SUM(T245))*(1+SUM(Y245))/12*'2. Staff Costs (Annual)'!Z245*'2. Staff Costs (Annual)'!AA245*J245,0)</f>
        <v>0</v>
      </c>
      <c r="AD245" s="248"/>
      <c r="AE245" s="347"/>
      <c r="AF245" s="348"/>
      <c r="AG245" s="349">
        <f t="shared" si="33"/>
        <v>0</v>
      </c>
      <c r="AH245" s="350">
        <f>IFERROR('1. Staff Posts&amp;Salary (Listing)'!L244*(1+SUM(O245))*(1+SUM(T245))*(1+SUM(Y245))*(1+SUM(AD245))/12*'2. Staff Costs (Annual)'!AE245*'2. Staff Costs (Annual)'!AF245*J245,0)</f>
        <v>0</v>
      </c>
      <c r="AI245" s="351">
        <f t="shared" si="34"/>
        <v>0</v>
      </c>
      <c r="AJ245" s="352">
        <f t="shared" si="35"/>
        <v>0</v>
      </c>
      <c r="AK245" s="4"/>
    </row>
    <row r="246" spans="2:37" x14ac:dyDescent="0.25">
      <c r="B246" s="4"/>
      <c r="C246" s="344" t="str">
        <f>IF('1. Staff Posts&amp;Salary (Listing)'!C245="","",'1. Staff Posts&amp;Salary (Listing)'!C245)</f>
        <v/>
      </c>
      <c r="D246" s="345" t="str">
        <f>IF('1. Staff Posts&amp;Salary (Listing)'!D245="","",'1. Staff Posts&amp;Salary (Listing)'!D245)</f>
        <v/>
      </c>
      <c r="E246" s="345" t="str">
        <f>IF('1. Staff Posts&amp;Salary (Listing)'!E245="","",'1. Staff Posts&amp;Salary (Listing)'!E245)</f>
        <v/>
      </c>
      <c r="F246" s="345" t="str">
        <f>VLOOKUP(D246,'START - AWARD DETAILS'!$F$20:$I$40,3,0)</f>
        <v>&lt;select&gt;</v>
      </c>
      <c r="G246" s="345" t="str">
        <f>IF('1. Staff Posts&amp;Salary (Listing)'!F245="","",'1. Staff Posts&amp;Salary (Listing)'!F245)</f>
        <v/>
      </c>
      <c r="H246" s="345" t="str">
        <f>IF('1. Staff Posts&amp;Salary (Listing)'!G245="","",'1. Staff Posts&amp;Salary (Listing)'!G245)</f>
        <v/>
      </c>
      <c r="I246" s="345" t="str">
        <f>IF('1. Staff Posts&amp;Salary (Listing)'!H245="","",'1. Staff Posts&amp;Salary (Listing)'!H245)</f>
        <v/>
      </c>
      <c r="J246" s="346" t="str">
        <f>IF('1. Staff Posts&amp;Salary (Listing)'!M245="","",'1. Staff Posts&amp;Salary (Listing)'!M245)</f>
        <v/>
      </c>
      <c r="K246" s="347"/>
      <c r="L246" s="348"/>
      <c r="M246" s="349">
        <f t="shared" si="29"/>
        <v>0</v>
      </c>
      <c r="N246" s="350">
        <f>IFERROR('1. Staff Posts&amp;Salary (Listing)'!L245/12*'2. Staff Costs (Annual)'!K246*'2. Staff Costs (Annual)'!L246*J246,0)</f>
        <v>0</v>
      </c>
      <c r="O246" s="248"/>
      <c r="P246" s="347"/>
      <c r="Q246" s="348"/>
      <c r="R246" s="349">
        <f t="shared" si="30"/>
        <v>0</v>
      </c>
      <c r="S246" s="350">
        <f>IFERROR('1. Staff Posts&amp;Salary (Listing)'!L245*(1+SUM(O246))/12*'2. Staff Costs (Annual)'!P246*'2. Staff Costs (Annual)'!Q246*J246,0)</f>
        <v>0</v>
      </c>
      <c r="T246" s="248"/>
      <c r="U246" s="347"/>
      <c r="V246" s="348"/>
      <c r="W246" s="349">
        <f t="shared" si="31"/>
        <v>0</v>
      </c>
      <c r="X246" s="350">
        <f>IFERROR('1. Staff Posts&amp;Salary (Listing)'!L245*(1+SUM(O246))*(1+SUM(T246))/12*'2. Staff Costs (Annual)'!U246*'2. Staff Costs (Annual)'!V246*J246,0)</f>
        <v>0</v>
      </c>
      <c r="Y246" s="248"/>
      <c r="Z246" s="347"/>
      <c r="AA246" s="348"/>
      <c r="AB246" s="349">
        <f t="shared" si="32"/>
        <v>0</v>
      </c>
      <c r="AC246" s="350">
        <f>IFERROR('1. Staff Posts&amp;Salary (Listing)'!L245*(1+SUM(O246))*(1+SUM(T246))*(1+SUM(Y246))/12*'2. Staff Costs (Annual)'!Z246*'2. Staff Costs (Annual)'!AA246*J246,0)</f>
        <v>0</v>
      </c>
      <c r="AD246" s="248"/>
      <c r="AE246" s="347"/>
      <c r="AF246" s="348"/>
      <c r="AG246" s="349">
        <f t="shared" si="33"/>
        <v>0</v>
      </c>
      <c r="AH246" s="350">
        <f>IFERROR('1. Staff Posts&amp;Salary (Listing)'!L245*(1+SUM(O246))*(1+SUM(T246))*(1+SUM(Y246))*(1+SUM(AD246))/12*'2. Staff Costs (Annual)'!AE246*'2. Staff Costs (Annual)'!AF246*J246,0)</f>
        <v>0</v>
      </c>
      <c r="AI246" s="351">
        <f t="shared" si="34"/>
        <v>0</v>
      </c>
      <c r="AJ246" s="352">
        <f t="shared" si="35"/>
        <v>0</v>
      </c>
      <c r="AK246" s="4"/>
    </row>
    <row r="247" spans="2:37" x14ac:dyDescent="0.25">
      <c r="B247" s="4"/>
      <c r="C247" s="344" t="str">
        <f>IF('1. Staff Posts&amp;Salary (Listing)'!C246="","",'1. Staff Posts&amp;Salary (Listing)'!C246)</f>
        <v/>
      </c>
      <c r="D247" s="345" t="str">
        <f>IF('1. Staff Posts&amp;Salary (Listing)'!D246="","",'1. Staff Posts&amp;Salary (Listing)'!D246)</f>
        <v/>
      </c>
      <c r="E247" s="345" t="str">
        <f>IF('1. Staff Posts&amp;Salary (Listing)'!E246="","",'1. Staff Posts&amp;Salary (Listing)'!E246)</f>
        <v/>
      </c>
      <c r="F247" s="345" t="str">
        <f>VLOOKUP(D247,'START - AWARD DETAILS'!$F$20:$I$40,3,0)</f>
        <v>&lt;select&gt;</v>
      </c>
      <c r="G247" s="345" t="str">
        <f>IF('1. Staff Posts&amp;Salary (Listing)'!F246="","",'1. Staff Posts&amp;Salary (Listing)'!F246)</f>
        <v/>
      </c>
      <c r="H247" s="345" t="str">
        <f>IF('1. Staff Posts&amp;Salary (Listing)'!G246="","",'1. Staff Posts&amp;Salary (Listing)'!G246)</f>
        <v/>
      </c>
      <c r="I247" s="345" t="str">
        <f>IF('1. Staff Posts&amp;Salary (Listing)'!H246="","",'1. Staff Posts&amp;Salary (Listing)'!H246)</f>
        <v/>
      </c>
      <c r="J247" s="346" t="str">
        <f>IF('1. Staff Posts&amp;Salary (Listing)'!M246="","",'1. Staff Posts&amp;Salary (Listing)'!M246)</f>
        <v/>
      </c>
      <c r="K247" s="347"/>
      <c r="L247" s="348"/>
      <c r="M247" s="349">
        <f t="shared" si="29"/>
        <v>0</v>
      </c>
      <c r="N247" s="350">
        <f>IFERROR('1. Staff Posts&amp;Salary (Listing)'!L246/12*'2. Staff Costs (Annual)'!K247*'2. Staff Costs (Annual)'!L247*J247,0)</f>
        <v>0</v>
      </c>
      <c r="O247" s="248"/>
      <c r="P247" s="347"/>
      <c r="Q247" s="348"/>
      <c r="R247" s="349">
        <f t="shared" si="30"/>
        <v>0</v>
      </c>
      <c r="S247" s="350">
        <f>IFERROR('1. Staff Posts&amp;Salary (Listing)'!L246*(1+SUM(O247))/12*'2. Staff Costs (Annual)'!P247*'2. Staff Costs (Annual)'!Q247*J247,0)</f>
        <v>0</v>
      </c>
      <c r="T247" s="248"/>
      <c r="U247" s="347"/>
      <c r="V247" s="348"/>
      <c r="W247" s="349">
        <f t="shared" si="31"/>
        <v>0</v>
      </c>
      <c r="X247" s="350">
        <f>IFERROR('1. Staff Posts&amp;Salary (Listing)'!L246*(1+SUM(O247))*(1+SUM(T247))/12*'2. Staff Costs (Annual)'!U247*'2. Staff Costs (Annual)'!V247*J247,0)</f>
        <v>0</v>
      </c>
      <c r="Y247" s="248"/>
      <c r="Z247" s="347"/>
      <c r="AA247" s="348"/>
      <c r="AB247" s="349">
        <f t="shared" si="32"/>
        <v>0</v>
      </c>
      <c r="AC247" s="350">
        <f>IFERROR('1. Staff Posts&amp;Salary (Listing)'!L246*(1+SUM(O247))*(1+SUM(T247))*(1+SUM(Y247))/12*'2. Staff Costs (Annual)'!Z247*'2. Staff Costs (Annual)'!AA247*J247,0)</f>
        <v>0</v>
      </c>
      <c r="AD247" s="248"/>
      <c r="AE247" s="347"/>
      <c r="AF247" s="348"/>
      <c r="AG247" s="349">
        <f t="shared" si="33"/>
        <v>0</v>
      </c>
      <c r="AH247" s="350">
        <f>IFERROR('1. Staff Posts&amp;Salary (Listing)'!L246*(1+SUM(O247))*(1+SUM(T247))*(1+SUM(Y247))*(1+SUM(AD247))/12*'2. Staff Costs (Annual)'!AE247*'2. Staff Costs (Annual)'!AF247*J247,0)</f>
        <v>0</v>
      </c>
      <c r="AI247" s="351">
        <f t="shared" si="34"/>
        <v>0</v>
      </c>
      <c r="AJ247" s="352">
        <f t="shared" si="35"/>
        <v>0</v>
      </c>
      <c r="AK247" s="4"/>
    </row>
    <row r="248" spans="2:37" x14ac:dyDescent="0.25">
      <c r="B248" s="4"/>
      <c r="C248" s="344" t="str">
        <f>IF('1. Staff Posts&amp;Salary (Listing)'!C247="","",'1. Staff Posts&amp;Salary (Listing)'!C247)</f>
        <v/>
      </c>
      <c r="D248" s="345" t="str">
        <f>IF('1. Staff Posts&amp;Salary (Listing)'!D247="","",'1. Staff Posts&amp;Salary (Listing)'!D247)</f>
        <v/>
      </c>
      <c r="E248" s="345" t="str">
        <f>IF('1. Staff Posts&amp;Salary (Listing)'!E247="","",'1. Staff Posts&amp;Salary (Listing)'!E247)</f>
        <v/>
      </c>
      <c r="F248" s="345" t="str">
        <f>VLOOKUP(D248,'START - AWARD DETAILS'!$F$20:$I$40,3,0)</f>
        <v>&lt;select&gt;</v>
      </c>
      <c r="G248" s="345" t="str">
        <f>IF('1. Staff Posts&amp;Salary (Listing)'!F247="","",'1. Staff Posts&amp;Salary (Listing)'!F247)</f>
        <v/>
      </c>
      <c r="H248" s="345" t="str">
        <f>IF('1. Staff Posts&amp;Salary (Listing)'!G247="","",'1. Staff Posts&amp;Salary (Listing)'!G247)</f>
        <v/>
      </c>
      <c r="I248" s="345" t="str">
        <f>IF('1. Staff Posts&amp;Salary (Listing)'!H247="","",'1. Staff Posts&amp;Salary (Listing)'!H247)</f>
        <v/>
      </c>
      <c r="J248" s="346" t="str">
        <f>IF('1. Staff Posts&amp;Salary (Listing)'!M247="","",'1. Staff Posts&amp;Salary (Listing)'!M247)</f>
        <v/>
      </c>
      <c r="K248" s="347"/>
      <c r="L248" s="348"/>
      <c r="M248" s="349">
        <f t="shared" si="29"/>
        <v>0</v>
      </c>
      <c r="N248" s="350">
        <f>IFERROR('1. Staff Posts&amp;Salary (Listing)'!L247/12*'2. Staff Costs (Annual)'!K248*'2. Staff Costs (Annual)'!L248*J248,0)</f>
        <v>0</v>
      </c>
      <c r="O248" s="248"/>
      <c r="P248" s="347"/>
      <c r="Q248" s="348"/>
      <c r="R248" s="349">
        <f t="shared" si="30"/>
        <v>0</v>
      </c>
      <c r="S248" s="350">
        <f>IFERROR('1. Staff Posts&amp;Salary (Listing)'!L247*(1+SUM(O248))/12*'2. Staff Costs (Annual)'!P248*'2. Staff Costs (Annual)'!Q248*J248,0)</f>
        <v>0</v>
      </c>
      <c r="T248" s="248"/>
      <c r="U248" s="347"/>
      <c r="V248" s="348"/>
      <c r="W248" s="349">
        <f t="shared" si="31"/>
        <v>0</v>
      </c>
      <c r="X248" s="350">
        <f>IFERROR('1. Staff Posts&amp;Salary (Listing)'!L247*(1+SUM(O248))*(1+SUM(T248))/12*'2. Staff Costs (Annual)'!U248*'2. Staff Costs (Annual)'!V248*J248,0)</f>
        <v>0</v>
      </c>
      <c r="Y248" s="248"/>
      <c r="Z248" s="347"/>
      <c r="AA248" s="348"/>
      <c r="AB248" s="349">
        <f t="shared" si="32"/>
        <v>0</v>
      </c>
      <c r="AC248" s="350">
        <f>IFERROR('1. Staff Posts&amp;Salary (Listing)'!L247*(1+SUM(O248))*(1+SUM(T248))*(1+SUM(Y248))/12*'2. Staff Costs (Annual)'!Z248*'2. Staff Costs (Annual)'!AA248*J248,0)</f>
        <v>0</v>
      </c>
      <c r="AD248" s="248"/>
      <c r="AE248" s="347"/>
      <c r="AF248" s="348"/>
      <c r="AG248" s="349">
        <f t="shared" si="33"/>
        <v>0</v>
      </c>
      <c r="AH248" s="350">
        <f>IFERROR('1. Staff Posts&amp;Salary (Listing)'!L247*(1+SUM(O248))*(1+SUM(T248))*(1+SUM(Y248))*(1+SUM(AD248))/12*'2. Staff Costs (Annual)'!AE248*'2. Staff Costs (Annual)'!AF248*J248,0)</f>
        <v>0</v>
      </c>
      <c r="AI248" s="351">
        <f t="shared" si="34"/>
        <v>0</v>
      </c>
      <c r="AJ248" s="352">
        <f t="shared" si="35"/>
        <v>0</v>
      </c>
      <c r="AK248" s="4"/>
    </row>
    <row r="249" spans="2:37" x14ac:dyDescent="0.25">
      <c r="B249" s="4"/>
      <c r="C249" s="344" t="str">
        <f>IF('1. Staff Posts&amp;Salary (Listing)'!C248="","",'1. Staff Posts&amp;Salary (Listing)'!C248)</f>
        <v/>
      </c>
      <c r="D249" s="345" t="str">
        <f>IF('1. Staff Posts&amp;Salary (Listing)'!D248="","",'1. Staff Posts&amp;Salary (Listing)'!D248)</f>
        <v/>
      </c>
      <c r="E249" s="345" t="str">
        <f>IF('1. Staff Posts&amp;Salary (Listing)'!E248="","",'1. Staff Posts&amp;Salary (Listing)'!E248)</f>
        <v/>
      </c>
      <c r="F249" s="345" t="str">
        <f>VLOOKUP(D249,'START - AWARD DETAILS'!$F$20:$I$40,3,0)</f>
        <v>&lt;select&gt;</v>
      </c>
      <c r="G249" s="345" t="str">
        <f>IF('1. Staff Posts&amp;Salary (Listing)'!F248="","",'1. Staff Posts&amp;Salary (Listing)'!F248)</f>
        <v/>
      </c>
      <c r="H249" s="345" t="str">
        <f>IF('1. Staff Posts&amp;Salary (Listing)'!G248="","",'1. Staff Posts&amp;Salary (Listing)'!G248)</f>
        <v/>
      </c>
      <c r="I249" s="345" t="str">
        <f>IF('1. Staff Posts&amp;Salary (Listing)'!H248="","",'1. Staff Posts&amp;Salary (Listing)'!H248)</f>
        <v/>
      </c>
      <c r="J249" s="346" t="str">
        <f>IF('1. Staff Posts&amp;Salary (Listing)'!M248="","",'1. Staff Posts&amp;Salary (Listing)'!M248)</f>
        <v/>
      </c>
      <c r="K249" s="347"/>
      <c r="L249" s="348"/>
      <c r="M249" s="349">
        <f t="shared" si="29"/>
        <v>0</v>
      </c>
      <c r="N249" s="350">
        <f>IFERROR('1. Staff Posts&amp;Salary (Listing)'!L248/12*'2. Staff Costs (Annual)'!K249*'2. Staff Costs (Annual)'!L249*J249,0)</f>
        <v>0</v>
      </c>
      <c r="O249" s="248"/>
      <c r="P249" s="347"/>
      <c r="Q249" s="348"/>
      <c r="R249" s="349">
        <f t="shared" si="30"/>
        <v>0</v>
      </c>
      <c r="S249" s="350">
        <f>IFERROR('1. Staff Posts&amp;Salary (Listing)'!L248*(1+SUM(O249))/12*'2. Staff Costs (Annual)'!P249*'2. Staff Costs (Annual)'!Q249*J249,0)</f>
        <v>0</v>
      </c>
      <c r="T249" s="248"/>
      <c r="U249" s="347"/>
      <c r="V249" s="348"/>
      <c r="W249" s="349">
        <f t="shared" si="31"/>
        <v>0</v>
      </c>
      <c r="X249" s="350">
        <f>IFERROR('1. Staff Posts&amp;Salary (Listing)'!L248*(1+SUM(O249))*(1+SUM(T249))/12*'2. Staff Costs (Annual)'!U249*'2. Staff Costs (Annual)'!V249*J249,0)</f>
        <v>0</v>
      </c>
      <c r="Y249" s="248"/>
      <c r="Z249" s="347"/>
      <c r="AA249" s="348"/>
      <c r="AB249" s="349">
        <f t="shared" si="32"/>
        <v>0</v>
      </c>
      <c r="AC249" s="350">
        <f>IFERROR('1. Staff Posts&amp;Salary (Listing)'!L248*(1+SUM(O249))*(1+SUM(T249))*(1+SUM(Y249))/12*'2. Staff Costs (Annual)'!Z249*'2. Staff Costs (Annual)'!AA249*J249,0)</f>
        <v>0</v>
      </c>
      <c r="AD249" s="248"/>
      <c r="AE249" s="347"/>
      <c r="AF249" s="348"/>
      <c r="AG249" s="349">
        <f t="shared" si="33"/>
        <v>0</v>
      </c>
      <c r="AH249" s="350">
        <f>IFERROR('1. Staff Posts&amp;Salary (Listing)'!L248*(1+SUM(O249))*(1+SUM(T249))*(1+SUM(Y249))*(1+SUM(AD249))/12*'2. Staff Costs (Annual)'!AE249*'2. Staff Costs (Annual)'!AF249*J249,0)</f>
        <v>0</v>
      </c>
      <c r="AI249" s="351">
        <f t="shared" si="34"/>
        <v>0</v>
      </c>
      <c r="AJ249" s="352">
        <f t="shared" si="35"/>
        <v>0</v>
      </c>
      <c r="AK249" s="4"/>
    </row>
    <row r="250" spans="2:37" x14ac:dyDescent="0.25">
      <c r="B250" s="4"/>
      <c r="C250" s="344" t="str">
        <f>IF('1. Staff Posts&amp;Salary (Listing)'!C249="","",'1. Staff Posts&amp;Salary (Listing)'!C249)</f>
        <v/>
      </c>
      <c r="D250" s="345" t="str">
        <f>IF('1. Staff Posts&amp;Salary (Listing)'!D249="","",'1. Staff Posts&amp;Salary (Listing)'!D249)</f>
        <v/>
      </c>
      <c r="E250" s="345" t="str">
        <f>IF('1. Staff Posts&amp;Salary (Listing)'!E249="","",'1. Staff Posts&amp;Salary (Listing)'!E249)</f>
        <v/>
      </c>
      <c r="F250" s="345" t="str">
        <f>VLOOKUP(D250,'START - AWARD DETAILS'!$F$20:$I$40,3,0)</f>
        <v>&lt;select&gt;</v>
      </c>
      <c r="G250" s="345" t="str">
        <f>IF('1. Staff Posts&amp;Salary (Listing)'!F249="","",'1. Staff Posts&amp;Salary (Listing)'!F249)</f>
        <v/>
      </c>
      <c r="H250" s="345" t="str">
        <f>IF('1. Staff Posts&amp;Salary (Listing)'!G249="","",'1. Staff Posts&amp;Salary (Listing)'!G249)</f>
        <v/>
      </c>
      <c r="I250" s="345" t="str">
        <f>IF('1. Staff Posts&amp;Salary (Listing)'!H249="","",'1. Staff Posts&amp;Salary (Listing)'!H249)</f>
        <v/>
      </c>
      <c r="J250" s="346" t="str">
        <f>IF('1. Staff Posts&amp;Salary (Listing)'!M249="","",'1. Staff Posts&amp;Salary (Listing)'!M249)</f>
        <v/>
      </c>
      <c r="K250" s="347"/>
      <c r="L250" s="348"/>
      <c r="M250" s="349">
        <f t="shared" si="29"/>
        <v>0</v>
      </c>
      <c r="N250" s="350">
        <f>IFERROR('1. Staff Posts&amp;Salary (Listing)'!L249/12*'2. Staff Costs (Annual)'!K250*'2. Staff Costs (Annual)'!L250*J250,0)</f>
        <v>0</v>
      </c>
      <c r="O250" s="248"/>
      <c r="P250" s="347"/>
      <c r="Q250" s="348"/>
      <c r="R250" s="349">
        <f t="shared" si="30"/>
        <v>0</v>
      </c>
      <c r="S250" s="350">
        <f>IFERROR('1. Staff Posts&amp;Salary (Listing)'!L249*(1+SUM(O250))/12*'2. Staff Costs (Annual)'!P250*'2. Staff Costs (Annual)'!Q250*J250,0)</f>
        <v>0</v>
      </c>
      <c r="T250" s="248"/>
      <c r="U250" s="347"/>
      <c r="V250" s="348"/>
      <c r="W250" s="349">
        <f t="shared" si="31"/>
        <v>0</v>
      </c>
      <c r="X250" s="350">
        <f>IFERROR('1. Staff Posts&amp;Salary (Listing)'!L249*(1+SUM(O250))*(1+SUM(T250))/12*'2. Staff Costs (Annual)'!U250*'2. Staff Costs (Annual)'!V250*J250,0)</f>
        <v>0</v>
      </c>
      <c r="Y250" s="248"/>
      <c r="Z250" s="347"/>
      <c r="AA250" s="348"/>
      <c r="AB250" s="349">
        <f t="shared" si="32"/>
        <v>0</v>
      </c>
      <c r="AC250" s="350">
        <f>IFERROR('1. Staff Posts&amp;Salary (Listing)'!L249*(1+SUM(O250))*(1+SUM(T250))*(1+SUM(Y250))/12*'2. Staff Costs (Annual)'!Z250*'2. Staff Costs (Annual)'!AA250*J250,0)</f>
        <v>0</v>
      </c>
      <c r="AD250" s="248"/>
      <c r="AE250" s="347"/>
      <c r="AF250" s="348"/>
      <c r="AG250" s="349">
        <f t="shared" si="33"/>
        <v>0</v>
      </c>
      <c r="AH250" s="350">
        <f>IFERROR('1. Staff Posts&amp;Salary (Listing)'!L249*(1+SUM(O250))*(1+SUM(T250))*(1+SUM(Y250))*(1+SUM(AD250))/12*'2. Staff Costs (Annual)'!AE250*'2. Staff Costs (Annual)'!AF250*J250,0)</f>
        <v>0</v>
      </c>
      <c r="AI250" s="351">
        <f t="shared" si="34"/>
        <v>0</v>
      </c>
      <c r="AJ250" s="352">
        <f t="shared" si="35"/>
        <v>0</v>
      </c>
      <c r="AK250" s="4"/>
    </row>
    <row r="251" spans="2:37" x14ac:dyDescent="0.25">
      <c r="B251" s="4"/>
      <c r="C251" s="344" t="str">
        <f>IF('1. Staff Posts&amp;Salary (Listing)'!C250="","",'1. Staff Posts&amp;Salary (Listing)'!C250)</f>
        <v/>
      </c>
      <c r="D251" s="345" t="str">
        <f>IF('1. Staff Posts&amp;Salary (Listing)'!D250="","",'1. Staff Posts&amp;Salary (Listing)'!D250)</f>
        <v/>
      </c>
      <c r="E251" s="345" t="str">
        <f>IF('1. Staff Posts&amp;Salary (Listing)'!E250="","",'1. Staff Posts&amp;Salary (Listing)'!E250)</f>
        <v/>
      </c>
      <c r="F251" s="345" t="str">
        <f>VLOOKUP(D251,'START - AWARD DETAILS'!$F$20:$I$40,3,0)</f>
        <v>&lt;select&gt;</v>
      </c>
      <c r="G251" s="345" t="str">
        <f>IF('1. Staff Posts&amp;Salary (Listing)'!F250="","",'1. Staff Posts&amp;Salary (Listing)'!F250)</f>
        <v/>
      </c>
      <c r="H251" s="345" t="str">
        <f>IF('1. Staff Posts&amp;Salary (Listing)'!G250="","",'1. Staff Posts&amp;Salary (Listing)'!G250)</f>
        <v/>
      </c>
      <c r="I251" s="345" t="str">
        <f>IF('1. Staff Posts&amp;Salary (Listing)'!H250="","",'1. Staff Posts&amp;Salary (Listing)'!H250)</f>
        <v/>
      </c>
      <c r="J251" s="346" t="str">
        <f>IF('1. Staff Posts&amp;Salary (Listing)'!M250="","",'1. Staff Posts&amp;Salary (Listing)'!M250)</f>
        <v/>
      </c>
      <c r="K251" s="347"/>
      <c r="L251" s="348"/>
      <c r="M251" s="349">
        <f t="shared" si="29"/>
        <v>0</v>
      </c>
      <c r="N251" s="350">
        <f>IFERROR('1. Staff Posts&amp;Salary (Listing)'!L250/12*'2. Staff Costs (Annual)'!K251*'2. Staff Costs (Annual)'!L251*J251,0)</f>
        <v>0</v>
      </c>
      <c r="O251" s="248"/>
      <c r="P251" s="347"/>
      <c r="Q251" s="348"/>
      <c r="R251" s="349">
        <f t="shared" si="30"/>
        <v>0</v>
      </c>
      <c r="S251" s="350">
        <f>IFERROR('1. Staff Posts&amp;Salary (Listing)'!L250*(1+SUM(O251))/12*'2. Staff Costs (Annual)'!P251*'2. Staff Costs (Annual)'!Q251*J251,0)</f>
        <v>0</v>
      </c>
      <c r="T251" s="248"/>
      <c r="U251" s="347"/>
      <c r="V251" s="348"/>
      <c r="W251" s="349">
        <f t="shared" si="31"/>
        <v>0</v>
      </c>
      <c r="X251" s="350">
        <f>IFERROR('1. Staff Posts&amp;Salary (Listing)'!L250*(1+SUM(O251))*(1+SUM(T251))/12*'2. Staff Costs (Annual)'!U251*'2. Staff Costs (Annual)'!V251*J251,0)</f>
        <v>0</v>
      </c>
      <c r="Y251" s="248"/>
      <c r="Z251" s="347"/>
      <c r="AA251" s="348"/>
      <c r="AB251" s="349">
        <f t="shared" si="32"/>
        <v>0</v>
      </c>
      <c r="AC251" s="350">
        <f>IFERROR('1. Staff Posts&amp;Salary (Listing)'!L250*(1+SUM(O251))*(1+SUM(T251))*(1+SUM(Y251))/12*'2. Staff Costs (Annual)'!Z251*'2. Staff Costs (Annual)'!AA251*J251,0)</f>
        <v>0</v>
      </c>
      <c r="AD251" s="248"/>
      <c r="AE251" s="347"/>
      <c r="AF251" s="348"/>
      <c r="AG251" s="349">
        <f t="shared" si="33"/>
        <v>0</v>
      </c>
      <c r="AH251" s="350">
        <f>IFERROR('1. Staff Posts&amp;Salary (Listing)'!L250*(1+SUM(O251))*(1+SUM(T251))*(1+SUM(Y251))*(1+SUM(AD251))/12*'2. Staff Costs (Annual)'!AE251*'2. Staff Costs (Annual)'!AF251*J251,0)</f>
        <v>0</v>
      </c>
      <c r="AI251" s="351">
        <f t="shared" si="34"/>
        <v>0</v>
      </c>
      <c r="AJ251" s="352">
        <f t="shared" si="35"/>
        <v>0</v>
      </c>
      <c r="AK251" s="4"/>
    </row>
    <row r="252" spans="2:37" x14ac:dyDescent="0.25">
      <c r="B252" s="4"/>
      <c r="C252" s="344" t="str">
        <f>IF('1. Staff Posts&amp;Salary (Listing)'!C251="","",'1. Staff Posts&amp;Salary (Listing)'!C251)</f>
        <v/>
      </c>
      <c r="D252" s="345" t="str">
        <f>IF('1. Staff Posts&amp;Salary (Listing)'!D251="","",'1. Staff Posts&amp;Salary (Listing)'!D251)</f>
        <v/>
      </c>
      <c r="E252" s="345" t="str">
        <f>IF('1. Staff Posts&amp;Salary (Listing)'!E251="","",'1. Staff Posts&amp;Salary (Listing)'!E251)</f>
        <v/>
      </c>
      <c r="F252" s="345" t="str">
        <f>VLOOKUP(D252,'START - AWARD DETAILS'!$F$20:$I$40,3,0)</f>
        <v>&lt;select&gt;</v>
      </c>
      <c r="G252" s="345" t="str">
        <f>IF('1. Staff Posts&amp;Salary (Listing)'!F251="","",'1. Staff Posts&amp;Salary (Listing)'!F251)</f>
        <v/>
      </c>
      <c r="H252" s="345" t="str">
        <f>IF('1. Staff Posts&amp;Salary (Listing)'!G251="","",'1. Staff Posts&amp;Salary (Listing)'!G251)</f>
        <v/>
      </c>
      <c r="I252" s="345" t="str">
        <f>IF('1. Staff Posts&amp;Salary (Listing)'!H251="","",'1. Staff Posts&amp;Salary (Listing)'!H251)</f>
        <v/>
      </c>
      <c r="J252" s="346" t="str">
        <f>IF('1. Staff Posts&amp;Salary (Listing)'!M251="","",'1. Staff Posts&amp;Salary (Listing)'!M251)</f>
        <v/>
      </c>
      <c r="K252" s="347"/>
      <c r="L252" s="348"/>
      <c r="M252" s="349">
        <f t="shared" si="29"/>
        <v>0</v>
      </c>
      <c r="N252" s="350">
        <f>IFERROR('1. Staff Posts&amp;Salary (Listing)'!L251/12*'2. Staff Costs (Annual)'!K252*'2. Staff Costs (Annual)'!L252*J252,0)</f>
        <v>0</v>
      </c>
      <c r="O252" s="248"/>
      <c r="P252" s="347"/>
      <c r="Q252" s="348"/>
      <c r="R252" s="349">
        <f t="shared" si="30"/>
        <v>0</v>
      </c>
      <c r="S252" s="350">
        <f>IFERROR('1. Staff Posts&amp;Salary (Listing)'!L251*(1+SUM(O252))/12*'2. Staff Costs (Annual)'!P252*'2. Staff Costs (Annual)'!Q252*J252,0)</f>
        <v>0</v>
      </c>
      <c r="T252" s="248"/>
      <c r="U252" s="347"/>
      <c r="V252" s="348"/>
      <c r="W252" s="349">
        <f t="shared" si="31"/>
        <v>0</v>
      </c>
      <c r="X252" s="350">
        <f>IFERROR('1. Staff Posts&amp;Salary (Listing)'!L251*(1+SUM(O252))*(1+SUM(T252))/12*'2. Staff Costs (Annual)'!U252*'2. Staff Costs (Annual)'!V252*J252,0)</f>
        <v>0</v>
      </c>
      <c r="Y252" s="248"/>
      <c r="Z252" s="347"/>
      <c r="AA252" s="348"/>
      <c r="AB252" s="349">
        <f t="shared" si="32"/>
        <v>0</v>
      </c>
      <c r="AC252" s="350">
        <f>IFERROR('1. Staff Posts&amp;Salary (Listing)'!L251*(1+SUM(O252))*(1+SUM(T252))*(1+SUM(Y252))/12*'2. Staff Costs (Annual)'!Z252*'2. Staff Costs (Annual)'!AA252*J252,0)</f>
        <v>0</v>
      </c>
      <c r="AD252" s="248"/>
      <c r="AE252" s="347"/>
      <c r="AF252" s="348"/>
      <c r="AG252" s="349">
        <f t="shared" si="33"/>
        <v>0</v>
      </c>
      <c r="AH252" s="350">
        <f>IFERROR('1. Staff Posts&amp;Salary (Listing)'!L251*(1+SUM(O252))*(1+SUM(T252))*(1+SUM(Y252))*(1+SUM(AD252))/12*'2. Staff Costs (Annual)'!AE252*'2. Staff Costs (Annual)'!AF252*J252,0)</f>
        <v>0</v>
      </c>
      <c r="AI252" s="351">
        <f t="shared" si="34"/>
        <v>0</v>
      </c>
      <c r="AJ252" s="352">
        <f t="shared" si="35"/>
        <v>0</v>
      </c>
      <c r="AK252" s="4"/>
    </row>
    <row r="253" spans="2:37" x14ac:dyDescent="0.25">
      <c r="B253" s="4"/>
      <c r="C253" s="344" t="str">
        <f>IF('1. Staff Posts&amp;Salary (Listing)'!C252="","",'1. Staff Posts&amp;Salary (Listing)'!C252)</f>
        <v/>
      </c>
      <c r="D253" s="345" t="str">
        <f>IF('1. Staff Posts&amp;Salary (Listing)'!D252="","",'1. Staff Posts&amp;Salary (Listing)'!D252)</f>
        <v/>
      </c>
      <c r="E253" s="345" t="str">
        <f>IF('1. Staff Posts&amp;Salary (Listing)'!E252="","",'1. Staff Posts&amp;Salary (Listing)'!E252)</f>
        <v/>
      </c>
      <c r="F253" s="345" t="str">
        <f>VLOOKUP(D253,'START - AWARD DETAILS'!$F$20:$I$40,3,0)</f>
        <v>&lt;select&gt;</v>
      </c>
      <c r="G253" s="345" t="str">
        <f>IF('1. Staff Posts&amp;Salary (Listing)'!F252="","",'1. Staff Posts&amp;Salary (Listing)'!F252)</f>
        <v/>
      </c>
      <c r="H253" s="345" t="str">
        <f>IF('1. Staff Posts&amp;Salary (Listing)'!G252="","",'1. Staff Posts&amp;Salary (Listing)'!G252)</f>
        <v/>
      </c>
      <c r="I253" s="345" t="str">
        <f>IF('1. Staff Posts&amp;Salary (Listing)'!H252="","",'1. Staff Posts&amp;Salary (Listing)'!H252)</f>
        <v/>
      </c>
      <c r="J253" s="346" t="str">
        <f>IF('1. Staff Posts&amp;Salary (Listing)'!M252="","",'1. Staff Posts&amp;Salary (Listing)'!M252)</f>
        <v/>
      </c>
      <c r="K253" s="347"/>
      <c r="L253" s="348"/>
      <c r="M253" s="349">
        <f t="shared" si="29"/>
        <v>0</v>
      </c>
      <c r="N253" s="350">
        <f>IFERROR('1. Staff Posts&amp;Salary (Listing)'!L252/12*'2. Staff Costs (Annual)'!K253*'2. Staff Costs (Annual)'!L253*J253,0)</f>
        <v>0</v>
      </c>
      <c r="O253" s="248"/>
      <c r="P253" s="347"/>
      <c r="Q253" s="348"/>
      <c r="R253" s="349">
        <f t="shared" si="30"/>
        <v>0</v>
      </c>
      <c r="S253" s="350">
        <f>IFERROR('1. Staff Posts&amp;Salary (Listing)'!L252*(1+SUM(O253))/12*'2. Staff Costs (Annual)'!P253*'2. Staff Costs (Annual)'!Q253*J253,0)</f>
        <v>0</v>
      </c>
      <c r="T253" s="248"/>
      <c r="U253" s="347"/>
      <c r="V253" s="348"/>
      <c r="W253" s="349">
        <f t="shared" si="31"/>
        <v>0</v>
      </c>
      <c r="X253" s="350">
        <f>IFERROR('1. Staff Posts&amp;Salary (Listing)'!L252*(1+SUM(O253))*(1+SUM(T253))/12*'2. Staff Costs (Annual)'!U253*'2. Staff Costs (Annual)'!V253*J253,0)</f>
        <v>0</v>
      </c>
      <c r="Y253" s="248"/>
      <c r="Z253" s="347"/>
      <c r="AA253" s="348"/>
      <c r="AB253" s="349">
        <f t="shared" si="32"/>
        <v>0</v>
      </c>
      <c r="AC253" s="350">
        <f>IFERROR('1. Staff Posts&amp;Salary (Listing)'!L252*(1+SUM(O253))*(1+SUM(T253))*(1+SUM(Y253))/12*'2. Staff Costs (Annual)'!Z253*'2. Staff Costs (Annual)'!AA253*J253,0)</f>
        <v>0</v>
      </c>
      <c r="AD253" s="248"/>
      <c r="AE253" s="347"/>
      <c r="AF253" s="348"/>
      <c r="AG253" s="349">
        <f t="shared" si="33"/>
        <v>0</v>
      </c>
      <c r="AH253" s="350">
        <f>IFERROR('1. Staff Posts&amp;Salary (Listing)'!L252*(1+SUM(O253))*(1+SUM(T253))*(1+SUM(Y253))*(1+SUM(AD253))/12*'2. Staff Costs (Annual)'!AE253*'2. Staff Costs (Annual)'!AF253*J253,0)</f>
        <v>0</v>
      </c>
      <c r="AI253" s="351">
        <f t="shared" si="34"/>
        <v>0</v>
      </c>
      <c r="AJ253" s="352">
        <f t="shared" si="35"/>
        <v>0</v>
      </c>
      <c r="AK253" s="4"/>
    </row>
    <row r="254" spans="2:37" x14ac:dyDescent="0.25">
      <c r="B254" s="4"/>
      <c r="C254" s="344" t="str">
        <f>IF('1. Staff Posts&amp;Salary (Listing)'!C253="","",'1. Staff Posts&amp;Salary (Listing)'!C253)</f>
        <v/>
      </c>
      <c r="D254" s="345" t="str">
        <f>IF('1. Staff Posts&amp;Salary (Listing)'!D253="","",'1. Staff Posts&amp;Salary (Listing)'!D253)</f>
        <v/>
      </c>
      <c r="E254" s="345" t="str">
        <f>IF('1. Staff Posts&amp;Salary (Listing)'!E253="","",'1. Staff Posts&amp;Salary (Listing)'!E253)</f>
        <v/>
      </c>
      <c r="F254" s="345" t="str">
        <f>VLOOKUP(D254,'START - AWARD DETAILS'!$F$20:$I$40,3,0)</f>
        <v>&lt;select&gt;</v>
      </c>
      <c r="G254" s="345" t="str">
        <f>IF('1. Staff Posts&amp;Salary (Listing)'!F253="","",'1. Staff Posts&amp;Salary (Listing)'!F253)</f>
        <v/>
      </c>
      <c r="H254" s="345" t="str">
        <f>IF('1. Staff Posts&amp;Salary (Listing)'!G253="","",'1. Staff Posts&amp;Salary (Listing)'!G253)</f>
        <v/>
      </c>
      <c r="I254" s="345" t="str">
        <f>IF('1. Staff Posts&amp;Salary (Listing)'!H253="","",'1. Staff Posts&amp;Salary (Listing)'!H253)</f>
        <v/>
      </c>
      <c r="J254" s="346" t="str">
        <f>IF('1. Staff Posts&amp;Salary (Listing)'!M253="","",'1. Staff Posts&amp;Salary (Listing)'!M253)</f>
        <v/>
      </c>
      <c r="K254" s="347"/>
      <c r="L254" s="348"/>
      <c r="M254" s="349">
        <f t="shared" si="29"/>
        <v>0</v>
      </c>
      <c r="N254" s="350">
        <f>IFERROR('1. Staff Posts&amp;Salary (Listing)'!L253/12*'2. Staff Costs (Annual)'!K254*'2. Staff Costs (Annual)'!L254*J254,0)</f>
        <v>0</v>
      </c>
      <c r="O254" s="248"/>
      <c r="P254" s="347"/>
      <c r="Q254" s="348"/>
      <c r="R254" s="349">
        <f t="shared" si="30"/>
        <v>0</v>
      </c>
      <c r="S254" s="350">
        <f>IFERROR('1. Staff Posts&amp;Salary (Listing)'!L253*(1+SUM(O254))/12*'2. Staff Costs (Annual)'!P254*'2. Staff Costs (Annual)'!Q254*J254,0)</f>
        <v>0</v>
      </c>
      <c r="T254" s="248"/>
      <c r="U254" s="347"/>
      <c r="V254" s="348"/>
      <c r="W254" s="349">
        <f t="shared" si="31"/>
        <v>0</v>
      </c>
      <c r="X254" s="350">
        <f>IFERROR('1. Staff Posts&amp;Salary (Listing)'!L253*(1+SUM(O254))*(1+SUM(T254))/12*'2. Staff Costs (Annual)'!U254*'2. Staff Costs (Annual)'!V254*J254,0)</f>
        <v>0</v>
      </c>
      <c r="Y254" s="248"/>
      <c r="Z254" s="347"/>
      <c r="AA254" s="348"/>
      <c r="AB254" s="349">
        <f t="shared" si="32"/>
        <v>0</v>
      </c>
      <c r="AC254" s="350">
        <f>IFERROR('1. Staff Posts&amp;Salary (Listing)'!L253*(1+SUM(O254))*(1+SUM(T254))*(1+SUM(Y254))/12*'2. Staff Costs (Annual)'!Z254*'2. Staff Costs (Annual)'!AA254*J254,0)</f>
        <v>0</v>
      </c>
      <c r="AD254" s="248"/>
      <c r="AE254" s="347"/>
      <c r="AF254" s="348"/>
      <c r="AG254" s="349">
        <f t="shared" si="33"/>
        <v>0</v>
      </c>
      <c r="AH254" s="350">
        <f>IFERROR('1. Staff Posts&amp;Salary (Listing)'!L253*(1+SUM(O254))*(1+SUM(T254))*(1+SUM(Y254))*(1+SUM(AD254))/12*'2. Staff Costs (Annual)'!AE254*'2. Staff Costs (Annual)'!AF254*J254,0)</f>
        <v>0</v>
      </c>
      <c r="AI254" s="351">
        <f t="shared" si="34"/>
        <v>0</v>
      </c>
      <c r="AJ254" s="352">
        <f t="shared" si="35"/>
        <v>0</v>
      </c>
      <c r="AK254" s="4"/>
    </row>
    <row r="255" spans="2:37" x14ac:dyDescent="0.25">
      <c r="B255" s="4"/>
      <c r="C255" s="344" t="str">
        <f>IF('1. Staff Posts&amp;Salary (Listing)'!C254="","",'1. Staff Posts&amp;Salary (Listing)'!C254)</f>
        <v/>
      </c>
      <c r="D255" s="345" t="str">
        <f>IF('1. Staff Posts&amp;Salary (Listing)'!D254="","",'1. Staff Posts&amp;Salary (Listing)'!D254)</f>
        <v/>
      </c>
      <c r="E255" s="345" t="str">
        <f>IF('1. Staff Posts&amp;Salary (Listing)'!E254="","",'1. Staff Posts&amp;Salary (Listing)'!E254)</f>
        <v/>
      </c>
      <c r="F255" s="345" t="str">
        <f>VLOOKUP(D255,'START - AWARD DETAILS'!$F$20:$I$40,3,0)</f>
        <v>&lt;select&gt;</v>
      </c>
      <c r="G255" s="345" t="str">
        <f>IF('1. Staff Posts&amp;Salary (Listing)'!F254="","",'1. Staff Posts&amp;Salary (Listing)'!F254)</f>
        <v/>
      </c>
      <c r="H255" s="345" t="str">
        <f>IF('1. Staff Posts&amp;Salary (Listing)'!G254="","",'1. Staff Posts&amp;Salary (Listing)'!G254)</f>
        <v/>
      </c>
      <c r="I255" s="345" t="str">
        <f>IF('1. Staff Posts&amp;Salary (Listing)'!H254="","",'1. Staff Posts&amp;Salary (Listing)'!H254)</f>
        <v/>
      </c>
      <c r="J255" s="346" t="str">
        <f>IF('1. Staff Posts&amp;Salary (Listing)'!M254="","",'1. Staff Posts&amp;Salary (Listing)'!M254)</f>
        <v/>
      </c>
      <c r="K255" s="347"/>
      <c r="L255" s="348"/>
      <c r="M255" s="349">
        <f t="shared" si="29"/>
        <v>0</v>
      </c>
      <c r="N255" s="350">
        <f>IFERROR('1. Staff Posts&amp;Salary (Listing)'!L254/12*'2. Staff Costs (Annual)'!K255*'2. Staff Costs (Annual)'!L255*J255,0)</f>
        <v>0</v>
      </c>
      <c r="O255" s="248"/>
      <c r="P255" s="347"/>
      <c r="Q255" s="348"/>
      <c r="R255" s="349">
        <f t="shared" si="30"/>
        <v>0</v>
      </c>
      <c r="S255" s="350">
        <f>IFERROR('1. Staff Posts&amp;Salary (Listing)'!L254*(1+SUM(O255))/12*'2. Staff Costs (Annual)'!P255*'2. Staff Costs (Annual)'!Q255*J255,0)</f>
        <v>0</v>
      </c>
      <c r="T255" s="248"/>
      <c r="U255" s="347"/>
      <c r="V255" s="348"/>
      <c r="W255" s="349">
        <f t="shared" si="31"/>
        <v>0</v>
      </c>
      <c r="X255" s="350">
        <f>IFERROR('1. Staff Posts&amp;Salary (Listing)'!L254*(1+SUM(O255))*(1+SUM(T255))/12*'2. Staff Costs (Annual)'!U255*'2. Staff Costs (Annual)'!V255*J255,0)</f>
        <v>0</v>
      </c>
      <c r="Y255" s="248"/>
      <c r="Z255" s="347"/>
      <c r="AA255" s="348"/>
      <c r="AB255" s="349">
        <f t="shared" si="32"/>
        <v>0</v>
      </c>
      <c r="AC255" s="350">
        <f>IFERROR('1. Staff Posts&amp;Salary (Listing)'!L254*(1+SUM(O255))*(1+SUM(T255))*(1+SUM(Y255))/12*'2. Staff Costs (Annual)'!Z255*'2. Staff Costs (Annual)'!AA255*J255,0)</f>
        <v>0</v>
      </c>
      <c r="AD255" s="248"/>
      <c r="AE255" s="347"/>
      <c r="AF255" s="348"/>
      <c r="AG255" s="349">
        <f t="shared" si="33"/>
        <v>0</v>
      </c>
      <c r="AH255" s="350">
        <f>IFERROR('1. Staff Posts&amp;Salary (Listing)'!L254*(1+SUM(O255))*(1+SUM(T255))*(1+SUM(Y255))*(1+SUM(AD255))/12*'2. Staff Costs (Annual)'!AE255*'2. Staff Costs (Annual)'!AF255*J255,0)</f>
        <v>0</v>
      </c>
      <c r="AI255" s="351">
        <f t="shared" si="34"/>
        <v>0</v>
      </c>
      <c r="AJ255" s="352">
        <f t="shared" si="35"/>
        <v>0</v>
      </c>
      <c r="AK255" s="4"/>
    </row>
    <row r="256" spans="2:37" x14ac:dyDescent="0.25">
      <c r="B256" s="4"/>
      <c r="C256" s="344" t="str">
        <f>IF('1. Staff Posts&amp;Salary (Listing)'!C255="","",'1. Staff Posts&amp;Salary (Listing)'!C255)</f>
        <v/>
      </c>
      <c r="D256" s="345" t="str">
        <f>IF('1. Staff Posts&amp;Salary (Listing)'!D255="","",'1. Staff Posts&amp;Salary (Listing)'!D255)</f>
        <v/>
      </c>
      <c r="E256" s="345" t="str">
        <f>IF('1. Staff Posts&amp;Salary (Listing)'!E255="","",'1. Staff Posts&amp;Salary (Listing)'!E255)</f>
        <v/>
      </c>
      <c r="F256" s="345" t="str">
        <f>VLOOKUP(D256,'START - AWARD DETAILS'!$F$20:$I$40,3,0)</f>
        <v>&lt;select&gt;</v>
      </c>
      <c r="G256" s="345" t="str">
        <f>IF('1. Staff Posts&amp;Salary (Listing)'!F255="","",'1. Staff Posts&amp;Salary (Listing)'!F255)</f>
        <v/>
      </c>
      <c r="H256" s="345" t="str">
        <f>IF('1. Staff Posts&amp;Salary (Listing)'!G255="","",'1. Staff Posts&amp;Salary (Listing)'!G255)</f>
        <v/>
      </c>
      <c r="I256" s="345" t="str">
        <f>IF('1. Staff Posts&amp;Salary (Listing)'!H255="","",'1. Staff Posts&amp;Salary (Listing)'!H255)</f>
        <v/>
      </c>
      <c r="J256" s="346" t="str">
        <f>IF('1. Staff Posts&amp;Salary (Listing)'!M255="","",'1. Staff Posts&amp;Salary (Listing)'!M255)</f>
        <v/>
      </c>
      <c r="K256" s="347"/>
      <c r="L256" s="348"/>
      <c r="M256" s="349">
        <f t="shared" si="29"/>
        <v>0</v>
      </c>
      <c r="N256" s="350">
        <f>IFERROR('1. Staff Posts&amp;Salary (Listing)'!L255/12*'2. Staff Costs (Annual)'!K256*'2. Staff Costs (Annual)'!L256*J256,0)</f>
        <v>0</v>
      </c>
      <c r="O256" s="248"/>
      <c r="P256" s="347"/>
      <c r="Q256" s="348"/>
      <c r="R256" s="349">
        <f t="shared" si="30"/>
        <v>0</v>
      </c>
      <c r="S256" s="350">
        <f>IFERROR('1. Staff Posts&amp;Salary (Listing)'!L255*(1+SUM(O256))/12*'2. Staff Costs (Annual)'!P256*'2. Staff Costs (Annual)'!Q256*J256,0)</f>
        <v>0</v>
      </c>
      <c r="T256" s="248"/>
      <c r="U256" s="347"/>
      <c r="V256" s="348"/>
      <c r="W256" s="349">
        <f t="shared" si="31"/>
        <v>0</v>
      </c>
      <c r="X256" s="350">
        <f>IFERROR('1. Staff Posts&amp;Salary (Listing)'!L255*(1+SUM(O256))*(1+SUM(T256))/12*'2. Staff Costs (Annual)'!U256*'2. Staff Costs (Annual)'!V256*J256,0)</f>
        <v>0</v>
      </c>
      <c r="Y256" s="248"/>
      <c r="Z256" s="347"/>
      <c r="AA256" s="348"/>
      <c r="AB256" s="349">
        <f t="shared" si="32"/>
        <v>0</v>
      </c>
      <c r="AC256" s="350">
        <f>IFERROR('1. Staff Posts&amp;Salary (Listing)'!L255*(1+SUM(O256))*(1+SUM(T256))*(1+SUM(Y256))/12*'2. Staff Costs (Annual)'!Z256*'2. Staff Costs (Annual)'!AA256*J256,0)</f>
        <v>0</v>
      </c>
      <c r="AD256" s="248"/>
      <c r="AE256" s="347"/>
      <c r="AF256" s="348"/>
      <c r="AG256" s="349">
        <f t="shared" si="33"/>
        <v>0</v>
      </c>
      <c r="AH256" s="350">
        <f>IFERROR('1. Staff Posts&amp;Salary (Listing)'!L255*(1+SUM(O256))*(1+SUM(T256))*(1+SUM(Y256))*(1+SUM(AD256))/12*'2. Staff Costs (Annual)'!AE256*'2. Staff Costs (Annual)'!AF256*J256,0)</f>
        <v>0</v>
      </c>
      <c r="AI256" s="351">
        <f t="shared" si="34"/>
        <v>0</v>
      </c>
      <c r="AJ256" s="352">
        <f t="shared" si="35"/>
        <v>0</v>
      </c>
      <c r="AK256" s="4"/>
    </row>
    <row r="257" spans="2:37" x14ac:dyDescent="0.25">
      <c r="B257" s="4"/>
      <c r="C257" s="344" t="str">
        <f>IF('1. Staff Posts&amp;Salary (Listing)'!C256="","",'1. Staff Posts&amp;Salary (Listing)'!C256)</f>
        <v/>
      </c>
      <c r="D257" s="345" t="str">
        <f>IF('1. Staff Posts&amp;Salary (Listing)'!D256="","",'1. Staff Posts&amp;Salary (Listing)'!D256)</f>
        <v/>
      </c>
      <c r="E257" s="345" t="str">
        <f>IF('1. Staff Posts&amp;Salary (Listing)'!E256="","",'1. Staff Posts&amp;Salary (Listing)'!E256)</f>
        <v/>
      </c>
      <c r="F257" s="345" t="str">
        <f>VLOOKUP(D257,'START - AWARD DETAILS'!$F$20:$I$40,3,0)</f>
        <v>&lt;select&gt;</v>
      </c>
      <c r="G257" s="345" t="str">
        <f>IF('1. Staff Posts&amp;Salary (Listing)'!F256="","",'1. Staff Posts&amp;Salary (Listing)'!F256)</f>
        <v/>
      </c>
      <c r="H257" s="345" t="str">
        <f>IF('1. Staff Posts&amp;Salary (Listing)'!G256="","",'1. Staff Posts&amp;Salary (Listing)'!G256)</f>
        <v/>
      </c>
      <c r="I257" s="345" t="str">
        <f>IF('1. Staff Posts&amp;Salary (Listing)'!H256="","",'1. Staff Posts&amp;Salary (Listing)'!H256)</f>
        <v/>
      </c>
      <c r="J257" s="346" t="str">
        <f>IF('1. Staff Posts&amp;Salary (Listing)'!M256="","",'1. Staff Posts&amp;Salary (Listing)'!M256)</f>
        <v/>
      </c>
      <c r="K257" s="347"/>
      <c r="L257" s="348"/>
      <c r="M257" s="349">
        <f t="shared" si="29"/>
        <v>0</v>
      </c>
      <c r="N257" s="350">
        <f>IFERROR('1. Staff Posts&amp;Salary (Listing)'!L256/12*'2. Staff Costs (Annual)'!K257*'2. Staff Costs (Annual)'!L257*J257,0)</f>
        <v>0</v>
      </c>
      <c r="O257" s="248"/>
      <c r="P257" s="347"/>
      <c r="Q257" s="348"/>
      <c r="R257" s="349">
        <f t="shared" si="30"/>
        <v>0</v>
      </c>
      <c r="S257" s="350">
        <f>IFERROR('1. Staff Posts&amp;Salary (Listing)'!L256*(1+SUM(O257))/12*'2. Staff Costs (Annual)'!P257*'2. Staff Costs (Annual)'!Q257*J257,0)</f>
        <v>0</v>
      </c>
      <c r="T257" s="248"/>
      <c r="U257" s="347"/>
      <c r="V257" s="348"/>
      <c r="W257" s="349">
        <f t="shared" si="31"/>
        <v>0</v>
      </c>
      <c r="X257" s="350">
        <f>IFERROR('1. Staff Posts&amp;Salary (Listing)'!L256*(1+SUM(O257))*(1+SUM(T257))/12*'2. Staff Costs (Annual)'!U257*'2. Staff Costs (Annual)'!V257*J257,0)</f>
        <v>0</v>
      </c>
      <c r="Y257" s="248"/>
      <c r="Z257" s="347"/>
      <c r="AA257" s="348"/>
      <c r="AB257" s="349">
        <f t="shared" si="32"/>
        <v>0</v>
      </c>
      <c r="AC257" s="350">
        <f>IFERROR('1. Staff Posts&amp;Salary (Listing)'!L256*(1+SUM(O257))*(1+SUM(T257))*(1+SUM(Y257))/12*'2. Staff Costs (Annual)'!Z257*'2. Staff Costs (Annual)'!AA257*J257,0)</f>
        <v>0</v>
      </c>
      <c r="AD257" s="248"/>
      <c r="AE257" s="347"/>
      <c r="AF257" s="348"/>
      <c r="AG257" s="349">
        <f t="shared" si="33"/>
        <v>0</v>
      </c>
      <c r="AH257" s="350">
        <f>IFERROR('1. Staff Posts&amp;Salary (Listing)'!L256*(1+SUM(O257))*(1+SUM(T257))*(1+SUM(Y257))*(1+SUM(AD257))/12*'2. Staff Costs (Annual)'!AE257*'2. Staff Costs (Annual)'!AF257*J257,0)</f>
        <v>0</v>
      </c>
      <c r="AI257" s="351">
        <f t="shared" si="34"/>
        <v>0</v>
      </c>
      <c r="AJ257" s="352">
        <f t="shared" si="35"/>
        <v>0</v>
      </c>
      <c r="AK257" s="4"/>
    </row>
    <row r="258" spans="2:37" x14ac:dyDescent="0.25">
      <c r="B258" s="4"/>
      <c r="C258" s="344" t="str">
        <f>IF('1. Staff Posts&amp;Salary (Listing)'!C257="","",'1. Staff Posts&amp;Salary (Listing)'!C257)</f>
        <v/>
      </c>
      <c r="D258" s="345" t="str">
        <f>IF('1. Staff Posts&amp;Salary (Listing)'!D257="","",'1. Staff Posts&amp;Salary (Listing)'!D257)</f>
        <v/>
      </c>
      <c r="E258" s="345" t="str">
        <f>IF('1. Staff Posts&amp;Salary (Listing)'!E257="","",'1. Staff Posts&amp;Salary (Listing)'!E257)</f>
        <v/>
      </c>
      <c r="F258" s="345" t="str">
        <f>VLOOKUP(D258,'START - AWARD DETAILS'!$F$20:$I$40,3,0)</f>
        <v>&lt;select&gt;</v>
      </c>
      <c r="G258" s="345" t="str">
        <f>IF('1. Staff Posts&amp;Salary (Listing)'!F257="","",'1. Staff Posts&amp;Salary (Listing)'!F257)</f>
        <v/>
      </c>
      <c r="H258" s="345" t="str">
        <f>IF('1. Staff Posts&amp;Salary (Listing)'!G257="","",'1. Staff Posts&amp;Salary (Listing)'!G257)</f>
        <v/>
      </c>
      <c r="I258" s="345" t="str">
        <f>IF('1. Staff Posts&amp;Salary (Listing)'!H257="","",'1. Staff Posts&amp;Salary (Listing)'!H257)</f>
        <v/>
      </c>
      <c r="J258" s="346" t="str">
        <f>IF('1. Staff Posts&amp;Salary (Listing)'!M257="","",'1. Staff Posts&amp;Salary (Listing)'!M257)</f>
        <v/>
      </c>
      <c r="K258" s="347"/>
      <c r="L258" s="348"/>
      <c r="M258" s="349">
        <f t="shared" si="29"/>
        <v>0</v>
      </c>
      <c r="N258" s="350">
        <f>IFERROR('1. Staff Posts&amp;Salary (Listing)'!L257/12*'2. Staff Costs (Annual)'!K258*'2. Staff Costs (Annual)'!L258*J258,0)</f>
        <v>0</v>
      </c>
      <c r="O258" s="248"/>
      <c r="P258" s="347"/>
      <c r="Q258" s="348"/>
      <c r="R258" s="349">
        <f t="shared" si="30"/>
        <v>0</v>
      </c>
      <c r="S258" s="350">
        <f>IFERROR('1. Staff Posts&amp;Salary (Listing)'!L257*(1+SUM(O258))/12*'2. Staff Costs (Annual)'!P258*'2. Staff Costs (Annual)'!Q258*J258,0)</f>
        <v>0</v>
      </c>
      <c r="T258" s="248"/>
      <c r="U258" s="347"/>
      <c r="V258" s="348"/>
      <c r="W258" s="349">
        <f t="shared" si="31"/>
        <v>0</v>
      </c>
      <c r="X258" s="350">
        <f>IFERROR('1. Staff Posts&amp;Salary (Listing)'!L257*(1+SUM(O258))*(1+SUM(T258))/12*'2. Staff Costs (Annual)'!U258*'2. Staff Costs (Annual)'!V258*J258,0)</f>
        <v>0</v>
      </c>
      <c r="Y258" s="248"/>
      <c r="Z258" s="347"/>
      <c r="AA258" s="348"/>
      <c r="AB258" s="349">
        <f t="shared" si="32"/>
        <v>0</v>
      </c>
      <c r="AC258" s="350">
        <f>IFERROR('1. Staff Posts&amp;Salary (Listing)'!L257*(1+SUM(O258))*(1+SUM(T258))*(1+SUM(Y258))/12*'2. Staff Costs (Annual)'!Z258*'2. Staff Costs (Annual)'!AA258*J258,0)</f>
        <v>0</v>
      </c>
      <c r="AD258" s="248"/>
      <c r="AE258" s="347"/>
      <c r="AF258" s="348"/>
      <c r="AG258" s="349">
        <f t="shared" si="33"/>
        <v>0</v>
      </c>
      <c r="AH258" s="350">
        <f>IFERROR('1. Staff Posts&amp;Salary (Listing)'!L257*(1+SUM(O258))*(1+SUM(T258))*(1+SUM(Y258))*(1+SUM(AD258))/12*'2. Staff Costs (Annual)'!AE258*'2. Staff Costs (Annual)'!AF258*J258,0)</f>
        <v>0</v>
      </c>
      <c r="AI258" s="351">
        <f t="shared" si="34"/>
        <v>0</v>
      </c>
      <c r="AJ258" s="352">
        <f t="shared" si="35"/>
        <v>0</v>
      </c>
      <c r="AK258" s="4"/>
    </row>
    <row r="259" spans="2:37" x14ac:dyDescent="0.25">
      <c r="B259" s="4"/>
      <c r="C259" s="344" t="str">
        <f>IF('1. Staff Posts&amp;Salary (Listing)'!C258="","",'1. Staff Posts&amp;Salary (Listing)'!C258)</f>
        <v/>
      </c>
      <c r="D259" s="345" t="str">
        <f>IF('1. Staff Posts&amp;Salary (Listing)'!D258="","",'1. Staff Posts&amp;Salary (Listing)'!D258)</f>
        <v/>
      </c>
      <c r="E259" s="345" t="str">
        <f>IF('1. Staff Posts&amp;Salary (Listing)'!E258="","",'1. Staff Posts&amp;Salary (Listing)'!E258)</f>
        <v/>
      </c>
      <c r="F259" s="345" t="str">
        <f>VLOOKUP(D259,'START - AWARD DETAILS'!$F$20:$I$40,3,0)</f>
        <v>&lt;select&gt;</v>
      </c>
      <c r="G259" s="345" t="str">
        <f>IF('1. Staff Posts&amp;Salary (Listing)'!F258="","",'1. Staff Posts&amp;Salary (Listing)'!F258)</f>
        <v/>
      </c>
      <c r="H259" s="345" t="str">
        <f>IF('1. Staff Posts&amp;Salary (Listing)'!G258="","",'1. Staff Posts&amp;Salary (Listing)'!G258)</f>
        <v/>
      </c>
      <c r="I259" s="345" t="str">
        <f>IF('1. Staff Posts&amp;Salary (Listing)'!H258="","",'1. Staff Posts&amp;Salary (Listing)'!H258)</f>
        <v/>
      </c>
      <c r="J259" s="346" t="str">
        <f>IF('1. Staff Posts&amp;Salary (Listing)'!M258="","",'1. Staff Posts&amp;Salary (Listing)'!M258)</f>
        <v/>
      </c>
      <c r="K259" s="347"/>
      <c r="L259" s="348"/>
      <c r="M259" s="349">
        <f t="shared" si="29"/>
        <v>0</v>
      </c>
      <c r="N259" s="350">
        <f>IFERROR('1. Staff Posts&amp;Salary (Listing)'!L258/12*'2. Staff Costs (Annual)'!K259*'2. Staff Costs (Annual)'!L259*J259,0)</f>
        <v>0</v>
      </c>
      <c r="O259" s="248"/>
      <c r="P259" s="347"/>
      <c r="Q259" s="348"/>
      <c r="R259" s="349">
        <f t="shared" si="30"/>
        <v>0</v>
      </c>
      <c r="S259" s="350">
        <f>IFERROR('1. Staff Posts&amp;Salary (Listing)'!L258*(1+SUM(O259))/12*'2. Staff Costs (Annual)'!P259*'2. Staff Costs (Annual)'!Q259*J259,0)</f>
        <v>0</v>
      </c>
      <c r="T259" s="248"/>
      <c r="U259" s="347"/>
      <c r="V259" s="348"/>
      <c r="W259" s="349">
        <f t="shared" si="31"/>
        <v>0</v>
      </c>
      <c r="X259" s="350">
        <f>IFERROR('1. Staff Posts&amp;Salary (Listing)'!L258*(1+SUM(O259))*(1+SUM(T259))/12*'2. Staff Costs (Annual)'!U259*'2. Staff Costs (Annual)'!V259*J259,0)</f>
        <v>0</v>
      </c>
      <c r="Y259" s="248"/>
      <c r="Z259" s="347"/>
      <c r="AA259" s="348"/>
      <c r="AB259" s="349">
        <f t="shared" si="32"/>
        <v>0</v>
      </c>
      <c r="AC259" s="350">
        <f>IFERROR('1. Staff Posts&amp;Salary (Listing)'!L258*(1+SUM(O259))*(1+SUM(T259))*(1+SUM(Y259))/12*'2. Staff Costs (Annual)'!Z259*'2. Staff Costs (Annual)'!AA259*J259,0)</f>
        <v>0</v>
      </c>
      <c r="AD259" s="248"/>
      <c r="AE259" s="347"/>
      <c r="AF259" s="348"/>
      <c r="AG259" s="349">
        <f t="shared" si="33"/>
        <v>0</v>
      </c>
      <c r="AH259" s="350">
        <f>IFERROR('1. Staff Posts&amp;Salary (Listing)'!L258*(1+SUM(O259))*(1+SUM(T259))*(1+SUM(Y259))*(1+SUM(AD259))/12*'2. Staff Costs (Annual)'!AE259*'2. Staff Costs (Annual)'!AF259*J259,0)</f>
        <v>0</v>
      </c>
      <c r="AI259" s="351">
        <f t="shared" si="34"/>
        <v>0</v>
      </c>
      <c r="AJ259" s="352">
        <f t="shared" si="35"/>
        <v>0</v>
      </c>
      <c r="AK259" s="4"/>
    </row>
    <row r="260" spans="2:37" x14ac:dyDescent="0.25">
      <c r="B260" s="4"/>
      <c r="C260" s="344" t="str">
        <f>IF('1. Staff Posts&amp;Salary (Listing)'!C259="","",'1. Staff Posts&amp;Salary (Listing)'!C259)</f>
        <v/>
      </c>
      <c r="D260" s="345" t="str">
        <f>IF('1. Staff Posts&amp;Salary (Listing)'!D259="","",'1. Staff Posts&amp;Salary (Listing)'!D259)</f>
        <v/>
      </c>
      <c r="E260" s="345" t="str">
        <f>IF('1. Staff Posts&amp;Salary (Listing)'!E259="","",'1. Staff Posts&amp;Salary (Listing)'!E259)</f>
        <v/>
      </c>
      <c r="F260" s="345" t="str">
        <f>VLOOKUP(D260,'START - AWARD DETAILS'!$F$20:$I$40,3,0)</f>
        <v>&lt;select&gt;</v>
      </c>
      <c r="G260" s="345" t="str">
        <f>IF('1. Staff Posts&amp;Salary (Listing)'!F259="","",'1. Staff Posts&amp;Salary (Listing)'!F259)</f>
        <v/>
      </c>
      <c r="H260" s="345" t="str">
        <f>IF('1. Staff Posts&amp;Salary (Listing)'!G259="","",'1. Staff Posts&amp;Salary (Listing)'!G259)</f>
        <v/>
      </c>
      <c r="I260" s="345" t="str">
        <f>IF('1. Staff Posts&amp;Salary (Listing)'!H259="","",'1. Staff Posts&amp;Salary (Listing)'!H259)</f>
        <v/>
      </c>
      <c r="J260" s="346" t="str">
        <f>IF('1. Staff Posts&amp;Salary (Listing)'!M259="","",'1. Staff Posts&amp;Salary (Listing)'!M259)</f>
        <v/>
      </c>
      <c r="K260" s="347"/>
      <c r="L260" s="348"/>
      <c r="M260" s="349">
        <f t="shared" si="29"/>
        <v>0</v>
      </c>
      <c r="N260" s="350">
        <f>IFERROR('1. Staff Posts&amp;Salary (Listing)'!L259/12*'2. Staff Costs (Annual)'!K260*'2. Staff Costs (Annual)'!L260*J260,0)</f>
        <v>0</v>
      </c>
      <c r="O260" s="248"/>
      <c r="P260" s="347"/>
      <c r="Q260" s="348"/>
      <c r="R260" s="349">
        <f t="shared" si="30"/>
        <v>0</v>
      </c>
      <c r="S260" s="350">
        <f>IFERROR('1. Staff Posts&amp;Salary (Listing)'!L259*(1+SUM(O260))/12*'2. Staff Costs (Annual)'!P260*'2. Staff Costs (Annual)'!Q260*J260,0)</f>
        <v>0</v>
      </c>
      <c r="T260" s="248"/>
      <c r="U260" s="347"/>
      <c r="V260" s="348"/>
      <c r="W260" s="349">
        <f t="shared" si="31"/>
        <v>0</v>
      </c>
      <c r="X260" s="350">
        <f>IFERROR('1. Staff Posts&amp;Salary (Listing)'!L259*(1+SUM(O260))*(1+SUM(T260))/12*'2. Staff Costs (Annual)'!U260*'2. Staff Costs (Annual)'!V260*J260,0)</f>
        <v>0</v>
      </c>
      <c r="Y260" s="248"/>
      <c r="Z260" s="347"/>
      <c r="AA260" s="348"/>
      <c r="AB260" s="349">
        <f t="shared" si="32"/>
        <v>0</v>
      </c>
      <c r="AC260" s="350">
        <f>IFERROR('1. Staff Posts&amp;Salary (Listing)'!L259*(1+SUM(O260))*(1+SUM(T260))*(1+SUM(Y260))/12*'2. Staff Costs (Annual)'!Z260*'2. Staff Costs (Annual)'!AA260*J260,0)</f>
        <v>0</v>
      </c>
      <c r="AD260" s="248"/>
      <c r="AE260" s="347"/>
      <c r="AF260" s="348"/>
      <c r="AG260" s="349">
        <f t="shared" si="33"/>
        <v>0</v>
      </c>
      <c r="AH260" s="350">
        <f>IFERROR('1. Staff Posts&amp;Salary (Listing)'!L259*(1+SUM(O260))*(1+SUM(T260))*(1+SUM(Y260))*(1+SUM(AD260))/12*'2. Staff Costs (Annual)'!AE260*'2. Staff Costs (Annual)'!AF260*J260,0)</f>
        <v>0</v>
      </c>
      <c r="AI260" s="351">
        <f t="shared" si="34"/>
        <v>0</v>
      </c>
      <c r="AJ260" s="352">
        <f t="shared" si="35"/>
        <v>0</v>
      </c>
      <c r="AK260" s="4"/>
    </row>
    <row r="261" spans="2:37" x14ac:dyDescent="0.25">
      <c r="B261" s="4"/>
      <c r="C261" s="344" t="str">
        <f>IF('1. Staff Posts&amp;Salary (Listing)'!C260="","",'1. Staff Posts&amp;Salary (Listing)'!C260)</f>
        <v/>
      </c>
      <c r="D261" s="345" t="str">
        <f>IF('1. Staff Posts&amp;Salary (Listing)'!D260="","",'1. Staff Posts&amp;Salary (Listing)'!D260)</f>
        <v/>
      </c>
      <c r="E261" s="345" t="str">
        <f>IF('1. Staff Posts&amp;Salary (Listing)'!E260="","",'1. Staff Posts&amp;Salary (Listing)'!E260)</f>
        <v/>
      </c>
      <c r="F261" s="345" t="str">
        <f>VLOOKUP(D261,'START - AWARD DETAILS'!$F$20:$I$40,3,0)</f>
        <v>&lt;select&gt;</v>
      </c>
      <c r="G261" s="345" t="str">
        <f>IF('1. Staff Posts&amp;Salary (Listing)'!F260="","",'1. Staff Posts&amp;Salary (Listing)'!F260)</f>
        <v/>
      </c>
      <c r="H261" s="345" t="str">
        <f>IF('1. Staff Posts&amp;Salary (Listing)'!G260="","",'1. Staff Posts&amp;Salary (Listing)'!G260)</f>
        <v/>
      </c>
      <c r="I261" s="345" t="str">
        <f>IF('1. Staff Posts&amp;Salary (Listing)'!H260="","",'1. Staff Posts&amp;Salary (Listing)'!H260)</f>
        <v/>
      </c>
      <c r="J261" s="346" t="str">
        <f>IF('1. Staff Posts&amp;Salary (Listing)'!M260="","",'1. Staff Posts&amp;Salary (Listing)'!M260)</f>
        <v/>
      </c>
      <c r="K261" s="347"/>
      <c r="L261" s="348"/>
      <c r="M261" s="349">
        <f t="shared" si="29"/>
        <v>0</v>
      </c>
      <c r="N261" s="350">
        <f>IFERROR('1. Staff Posts&amp;Salary (Listing)'!L260/12*'2. Staff Costs (Annual)'!K261*'2. Staff Costs (Annual)'!L261*J261,0)</f>
        <v>0</v>
      </c>
      <c r="O261" s="248"/>
      <c r="P261" s="347"/>
      <c r="Q261" s="348"/>
      <c r="R261" s="349">
        <f t="shared" si="30"/>
        <v>0</v>
      </c>
      <c r="S261" s="350">
        <f>IFERROR('1. Staff Posts&amp;Salary (Listing)'!L260*(1+SUM(O261))/12*'2. Staff Costs (Annual)'!P261*'2. Staff Costs (Annual)'!Q261*J261,0)</f>
        <v>0</v>
      </c>
      <c r="T261" s="248"/>
      <c r="U261" s="347"/>
      <c r="V261" s="348"/>
      <c r="W261" s="349">
        <f t="shared" si="31"/>
        <v>0</v>
      </c>
      <c r="X261" s="350">
        <f>IFERROR('1. Staff Posts&amp;Salary (Listing)'!L260*(1+SUM(O261))*(1+SUM(T261))/12*'2. Staff Costs (Annual)'!U261*'2. Staff Costs (Annual)'!V261*J261,0)</f>
        <v>0</v>
      </c>
      <c r="Y261" s="248"/>
      <c r="Z261" s="347"/>
      <c r="AA261" s="348"/>
      <c r="AB261" s="349">
        <f t="shared" si="32"/>
        <v>0</v>
      </c>
      <c r="AC261" s="350">
        <f>IFERROR('1. Staff Posts&amp;Salary (Listing)'!L260*(1+SUM(O261))*(1+SUM(T261))*(1+SUM(Y261))/12*'2. Staff Costs (Annual)'!Z261*'2. Staff Costs (Annual)'!AA261*J261,0)</f>
        <v>0</v>
      </c>
      <c r="AD261" s="248"/>
      <c r="AE261" s="347"/>
      <c r="AF261" s="348"/>
      <c r="AG261" s="349">
        <f t="shared" si="33"/>
        <v>0</v>
      </c>
      <c r="AH261" s="350">
        <f>IFERROR('1. Staff Posts&amp;Salary (Listing)'!L260*(1+SUM(O261))*(1+SUM(T261))*(1+SUM(Y261))*(1+SUM(AD261))/12*'2. Staff Costs (Annual)'!AE261*'2. Staff Costs (Annual)'!AF261*J261,0)</f>
        <v>0</v>
      </c>
      <c r="AI261" s="351">
        <f t="shared" si="34"/>
        <v>0</v>
      </c>
      <c r="AJ261" s="352">
        <f t="shared" si="35"/>
        <v>0</v>
      </c>
      <c r="AK261" s="4"/>
    </row>
    <row r="262" spans="2:37" x14ac:dyDescent="0.25">
      <c r="B262" s="4"/>
      <c r="C262" s="344" t="str">
        <f>IF('1. Staff Posts&amp;Salary (Listing)'!C261="","",'1. Staff Posts&amp;Salary (Listing)'!C261)</f>
        <v/>
      </c>
      <c r="D262" s="345" t="str">
        <f>IF('1. Staff Posts&amp;Salary (Listing)'!D261="","",'1. Staff Posts&amp;Salary (Listing)'!D261)</f>
        <v/>
      </c>
      <c r="E262" s="345" t="str">
        <f>IF('1. Staff Posts&amp;Salary (Listing)'!E261="","",'1. Staff Posts&amp;Salary (Listing)'!E261)</f>
        <v/>
      </c>
      <c r="F262" s="345" t="str">
        <f>VLOOKUP(D262,'START - AWARD DETAILS'!$F$20:$I$40,3,0)</f>
        <v>&lt;select&gt;</v>
      </c>
      <c r="G262" s="345" t="str">
        <f>IF('1. Staff Posts&amp;Salary (Listing)'!F261="","",'1. Staff Posts&amp;Salary (Listing)'!F261)</f>
        <v/>
      </c>
      <c r="H262" s="345" t="str">
        <f>IF('1. Staff Posts&amp;Salary (Listing)'!G261="","",'1. Staff Posts&amp;Salary (Listing)'!G261)</f>
        <v/>
      </c>
      <c r="I262" s="345" t="str">
        <f>IF('1. Staff Posts&amp;Salary (Listing)'!H261="","",'1. Staff Posts&amp;Salary (Listing)'!H261)</f>
        <v/>
      </c>
      <c r="J262" s="346" t="str">
        <f>IF('1. Staff Posts&amp;Salary (Listing)'!M261="","",'1. Staff Posts&amp;Salary (Listing)'!M261)</f>
        <v/>
      </c>
      <c r="K262" s="347"/>
      <c r="L262" s="348"/>
      <c r="M262" s="349">
        <f t="shared" si="29"/>
        <v>0</v>
      </c>
      <c r="N262" s="350">
        <f>IFERROR('1. Staff Posts&amp;Salary (Listing)'!L261/12*'2. Staff Costs (Annual)'!K262*'2. Staff Costs (Annual)'!L262*J262,0)</f>
        <v>0</v>
      </c>
      <c r="O262" s="248"/>
      <c r="P262" s="347"/>
      <c r="Q262" s="348"/>
      <c r="R262" s="349">
        <f t="shared" si="30"/>
        <v>0</v>
      </c>
      <c r="S262" s="350">
        <f>IFERROR('1. Staff Posts&amp;Salary (Listing)'!L261*(1+SUM(O262))/12*'2. Staff Costs (Annual)'!P262*'2. Staff Costs (Annual)'!Q262*J262,0)</f>
        <v>0</v>
      </c>
      <c r="T262" s="248"/>
      <c r="U262" s="347"/>
      <c r="V262" s="348"/>
      <c r="W262" s="349">
        <f t="shared" si="31"/>
        <v>0</v>
      </c>
      <c r="X262" s="350">
        <f>IFERROR('1. Staff Posts&amp;Salary (Listing)'!L261*(1+SUM(O262))*(1+SUM(T262))/12*'2. Staff Costs (Annual)'!U262*'2. Staff Costs (Annual)'!V262*J262,0)</f>
        <v>0</v>
      </c>
      <c r="Y262" s="248"/>
      <c r="Z262" s="347"/>
      <c r="AA262" s="348"/>
      <c r="AB262" s="349">
        <f t="shared" si="32"/>
        <v>0</v>
      </c>
      <c r="AC262" s="350">
        <f>IFERROR('1. Staff Posts&amp;Salary (Listing)'!L261*(1+SUM(O262))*(1+SUM(T262))*(1+SUM(Y262))/12*'2. Staff Costs (Annual)'!Z262*'2. Staff Costs (Annual)'!AA262*J262,0)</f>
        <v>0</v>
      </c>
      <c r="AD262" s="248"/>
      <c r="AE262" s="347"/>
      <c r="AF262" s="348"/>
      <c r="AG262" s="349">
        <f t="shared" si="33"/>
        <v>0</v>
      </c>
      <c r="AH262" s="350">
        <f>IFERROR('1. Staff Posts&amp;Salary (Listing)'!L261*(1+SUM(O262))*(1+SUM(T262))*(1+SUM(Y262))*(1+SUM(AD262))/12*'2. Staff Costs (Annual)'!AE262*'2. Staff Costs (Annual)'!AF262*J262,0)</f>
        <v>0</v>
      </c>
      <c r="AI262" s="351">
        <f t="shared" si="34"/>
        <v>0</v>
      </c>
      <c r="AJ262" s="352">
        <f t="shared" si="35"/>
        <v>0</v>
      </c>
      <c r="AK262" s="4"/>
    </row>
    <row r="263" spans="2:37" x14ac:dyDescent="0.25">
      <c r="B263" s="4"/>
      <c r="C263" s="344" t="str">
        <f>IF('1. Staff Posts&amp;Salary (Listing)'!C262="","",'1. Staff Posts&amp;Salary (Listing)'!C262)</f>
        <v/>
      </c>
      <c r="D263" s="345" t="str">
        <f>IF('1. Staff Posts&amp;Salary (Listing)'!D262="","",'1. Staff Posts&amp;Salary (Listing)'!D262)</f>
        <v/>
      </c>
      <c r="E263" s="345" t="str">
        <f>IF('1. Staff Posts&amp;Salary (Listing)'!E262="","",'1. Staff Posts&amp;Salary (Listing)'!E262)</f>
        <v/>
      </c>
      <c r="F263" s="345" t="str">
        <f>VLOOKUP(D263,'START - AWARD DETAILS'!$F$20:$I$40,3,0)</f>
        <v>&lt;select&gt;</v>
      </c>
      <c r="G263" s="345" t="str">
        <f>IF('1. Staff Posts&amp;Salary (Listing)'!F262="","",'1. Staff Posts&amp;Salary (Listing)'!F262)</f>
        <v/>
      </c>
      <c r="H263" s="345" t="str">
        <f>IF('1. Staff Posts&amp;Salary (Listing)'!G262="","",'1. Staff Posts&amp;Salary (Listing)'!G262)</f>
        <v/>
      </c>
      <c r="I263" s="345" t="str">
        <f>IF('1. Staff Posts&amp;Salary (Listing)'!H262="","",'1. Staff Posts&amp;Salary (Listing)'!H262)</f>
        <v/>
      </c>
      <c r="J263" s="346" t="str">
        <f>IF('1. Staff Posts&amp;Salary (Listing)'!M262="","",'1. Staff Posts&amp;Salary (Listing)'!M262)</f>
        <v/>
      </c>
      <c r="K263" s="347"/>
      <c r="L263" s="348"/>
      <c r="M263" s="349">
        <f t="shared" si="29"/>
        <v>0</v>
      </c>
      <c r="N263" s="350">
        <f>IFERROR('1. Staff Posts&amp;Salary (Listing)'!L262/12*'2. Staff Costs (Annual)'!K263*'2. Staff Costs (Annual)'!L263*J263,0)</f>
        <v>0</v>
      </c>
      <c r="O263" s="248"/>
      <c r="P263" s="347"/>
      <c r="Q263" s="348"/>
      <c r="R263" s="349">
        <f t="shared" si="30"/>
        <v>0</v>
      </c>
      <c r="S263" s="350">
        <f>IFERROR('1. Staff Posts&amp;Salary (Listing)'!L262*(1+SUM(O263))/12*'2. Staff Costs (Annual)'!P263*'2. Staff Costs (Annual)'!Q263*J263,0)</f>
        <v>0</v>
      </c>
      <c r="T263" s="248"/>
      <c r="U263" s="347"/>
      <c r="V263" s="348"/>
      <c r="W263" s="349">
        <f t="shared" si="31"/>
        <v>0</v>
      </c>
      <c r="X263" s="350">
        <f>IFERROR('1. Staff Posts&amp;Salary (Listing)'!L262*(1+SUM(O263))*(1+SUM(T263))/12*'2. Staff Costs (Annual)'!U263*'2. Staff Costs (Annual)'!V263*J263,0)</f>
        <v>0</v>
      </c>
      <c r="Y263" s="248"/>
      <c r="Z263" s="347"/>
      <c r="AA263" s="348"/>
      <c r="AB263" s="349">
        <f t="shared" si="32"/>
        <v>0</v>
      </c>
      <c r="AC263" s="350">
        <f>IFERROR('1. Staff Posts&amp;Salary (Listing)'!L262*(1+SUM(O263))*(1+SUM(T263))*(1+SUM(Y263))/12*'2. Staff Costs (Annual)'!Z263*'2. Staff Costs (Annual)'!AA263*J263,0)</f>
        <v>0</v>
      </c>
      <c r="AD263" s="248"/>
      <c r="AE263" s="347"/>
      <c r="AF263" s="348"/>
      <c r="AG263" s="349">
        <f t="shared" si="33"/>
        <v>0</v>
      </c>
      <c r="AH263" s="350">
        <f>IFERROR('1. Staff Posts&amp;Salary (Listing)'!L262*(1+SUM(O263))*(1+SUM(T263))*(1+SUM(Y263))*(1+SUM(AD263))/12*'2. Staff Costs (Annual)'!AE263*'2. Staff Costs (Annual)'!AF263*J263,0)</f>
        <v>0</v>
      </c>
      <c r="AI263" s="351">
        <f t="shared" si="34"/>
        <v>0</v>
      </c>
      <c r="AJ263" s="352">
        <f t="shared" si="35"/>
        <v>0</v>
      </c>
      <c r="AK263" s="4"/>
    </row>
    <row r="264" spans="2:37" x14ac:dyDescent="0.25">
      <c r="B264" s="4"/>
      <c r="C264" s="344" t="str">
        <f>IF('1. Staff Posts&amp;Salary (Listing)'!C263="","",'1. Staff Posts&amp;Salary (Listing)'!C263)</f>
        <v/>
      </c>
      <c r="D264" s="345" t="str">
        <f>IF('1. Staff Posts&amp;Salary (Listing)'!D263="","",'1. Staff Posts&amp;Salary (Listing)'!D263)</f>
        <v/>
      </c>
      <c r="E264" s="345" t="str">
        <f>IF('1. Staff Posts&amp;Salary (Listing)'!E263="","",'1. Staff Posts&amp;Salary (Listing)'!E263)</f>
        <v/>
      </c>
      <c r="F264" s="345" t="str">
        <f>VLOOKUP(D264,'START - AWARD DETAILS'!$F$20:$I$40,3,0)</f>
        <v>&lt;select&gt;</v>
      </c>
      <c r="G264" s="345" t="str">
        <f>IF('1. Staff Posts&amp;Salary (Listing)'!F263="","",'1. Staff Posts&amp;Salary (Listing)'!F263)</f>
        <v/>
      </c>
      <c r="H264" s="345" t="str">
        <f>IF('1. Staff Posts&amp;Salary (Listing)'!G263="","",'1. Staff Posts&amp;Salary (Listing)'!G263)</f>
        <v/>
      </c>
      <c r="I264" s="345" t="str">
        <f>IF('1. Staff Posts&amp;Salary (Listing)'!H263="","",'1. Staff Posts&amp;Salary (Listing)'!H263)</f>
        <v/>
      </c>
      <c r="J264" s="346" t="str">
        <f>IF('1. Staff Posts&amp;Salary (Listing)'!M263="","",'1. Staff Posts&amp;Salary (Listing)'!M263)</f>
        <v/>
      </c>
      <c r="K264" s="347"/>
      <c r="L264" s="348"/>
      <c r="M264" s="349">
        <f t="shared" si="29"/>
        <v>0</v>
      </c>
      <c r="N264" s="350">
        <f>IFERROR('1. Staff Posts&amp;Salary (Listing)'!L263/12*'2. Staff Costs (Annual)'!K264*'2. Staff Costs (Annual)'!L264*J264,0)</f>
        <v>0</v>
      </c>
      <c r="O264" s="248"/>
      <c r="P264" s="347"/>
      <c r="Q264" s="348"/>
      <c r="R264" s="349">
        <f t="shared" si="30"/>
        <v>0</v>
      </c>
      <c r="S264" s="350">
        <f>IFERROR('1. Staff Posts&amp;Salary (Listing)'!L263*(1+SUM(O264))/12*'2. Staff Costs (Annual)'!P264*'2. Staff Costs (Annual)'!Q264*J264,0)</f>
        <v>0</v>
      </c>
      <c r="T264" s="248"/>
      <c r="U264" s="347"/>
      <c r="V264" s="348"/>
      <c r="W264" s="349">
        <f t="shared" si="31"/>
        <v>0</v>
      </c>
      <c r="X264" s="350">
        <f>IFERROR('1. Staff Posts&amp;Salary (Listing)'!L263*(1+SUM(O264))*(1+SUM(T264))/12*'2. Staff Costs (Annual)'!U264*'2. Staff Costs (Annual)'!V264*J264,0)</f>
        <v>0</v>
      </c>
      <c r="Y264" s="248"/>
      <c r="Z264" s="347"/>
      <c r="AA264" s="348"/>
      <c r="AB264" s="349">
        <f t="shared" si="32"/>
        <v>0</v>
      </c>
      <c r="AC264" s="350">
        <f>IFERROR('1. Staff Posts&amp;Salary (Listing)'!L263*(1+SUM(O264))*(1+SUM(T264))*(1+SUM(Y264))/12*'2. Staff Costs (Annual)'!Z264*'2. Staff Costs (Annual)'!AA264*J264,0)</f>
        <v>0</v>
      </c>
      <c r="AD264" s="248"/>
      <c r="AE264" s="347"/>
      <c r="AF264" s="348"/>
      <c r="AG264" s="349">
        <f t="shared" si="33"/>
        <v>0</v>
      </c>
      <c r="AH264" s="350">
        <f>IFERROR('1. Staff Posts&amp;Salary (Listing)'!L263*(1+SUM(O264))*(1+SUM(T264))*(1+SUM(Y264))*(1+SUM(AD264))/12*'2. Staff Costs (Annual)'!AE264*'2. Staff Costs (Annual)'!AF264*J264,0)</f>
        <v>0</v>
      </c>
      <c r="AI264" s="351">
        <f t="shared" si="34"/>
        <v>0</v>
      </c>
      <c r="AJ264" s="352">
        <f t="shared" si="35"/>
        <v>0</v>
      </c>
      <c r="AK264" s="4"/>
    </row>
    <row r="265" spans="2:37" x14ac:dyDescent="0.25">
      <c r="B265" s="4"/>
      <c r="C265" s="344" t="str">
        <f>IF('1. Staff Posts&amp;Salary (Listing)'!C264="","",'1. Staff Posts&amp;Salary (Listing)'!C264)</f>
        <v/>
      </c>
      <c r="D265" s="345" t="str">
        <f>IF('1. Staff Posts&amp;Salary (Listing)'!D264="","",'1. Staff Posts&amp;Salary (Listing)'!D264)</f>
        <v/>
      </c>
      <c r="E265" s="345" t="str">
        <f>IF('1. Staff Posts&amp;Salary (Listing)'!E264="","",'1. Staff Posts&amp;Salary (Listing)'!E264)</f>
        <v/>
      </c>
      <c r="F265" s="345" t="str">
        <f>VLOOKUP(D265,'START - AWARD DETAILS'!$F$20:$I$40,3,0)</f>
        <v>&lt;select&gt;</v>
      </c>
      <c r="G265" s="345" t="str">
        <f>IF('1. Staff Posts&amp;Salary (Listing)'!F264="","",'1. Staff Posts&amp;Salary (Listing)'!F264)</f>
        <v/>
      </c>
      <c r="H265" s="345" t="str">
        <f>IF('1. Staff Posts&amp;Salary (Listing)'!G264="","",'1. Staff Posts&amp;Salary (Listing)'!G264)</f>
        <v/>
      </c>
      <c r="I265" s="345" t="str">
        <f>IF('1. Staff Posts&amp;Salary (Listing)'!H264="","",'1. Staff Posts&amp;Salary (Listing)'!H264)</f>
        <v/>
      </c>
      <c r="J265" s="346" t="str">
        <f>IF('1. Staff Posts&amp;Salary (Listing)'!M264="","",'1. Staff Posts&amp;Salary (Listing)'!M264)</f>
        <v/>
      </c>
      <c r="K265" s="347"/>
      <c r="L265" s="348"/>
      <c r="M265" s="349">
        <f t="shared" si="29"/>
        <v>0</v>
      </c>
      <c r="N265" s="350">
        <f>IFERROR('1. Staff Posts&amp;Salary (Listing)'!L264/12*'2. Staff Costs (Annual)'!K265*'2. Staff Costs (Annual)'!L265*J265,0)</f>
        <v>0</v>
      </c>
      <c r="O265" s="248"/>
      <c r="P265" s="347"/>
      <c r="Q265" s="348"/>
      <c r="R265" s="349">
        <f t="shared" si="30"/>
        <v>0</v>
      </c>
      <c r="S265" s="350">
        <f>IFERROR('1. Staff Posts&amp;Salary (Listing)'!L264*(1+SUM(O265))/12*'2. Staff Costs (Annual)'!P265*'2. Staff Costs (Annual)'!Q265*J265,0)</f>
        <v>0</v>
      </c>
      <c r="T265" s="248"/>
      <c r="U265" s="347"/>
      <c r="V265" s="348"/>
      <c r="W265" s="349">
        <f t="shared" si="31"/>
        <v>0</v>
      </c>
      <c r="X265" s="350">
        <f>IFERROR('1. Staff Posts&amp;Salary (Listing)'!L264*(1+SUM(O265))*(1+SUM(T265))/12*'2. Staff Costs (Annual)'!U265*'2. Staff Costs (Annual)'!V265*J265,0)</f>
        <v>0</v>
      </c>
      <c r="Y265" s="248"/>
      <c r="Z265" s="347"/>
      <c r="AA265" s="348"/>
      <c r="AB265" s="349">
        <f t="shared" si="32"/>
        <v>0</v>
      </c>
      <c r="AC265" s="350">
        <f>IFERROR('1. Staff Posts&amp;Salary (Listing)'!L264*(1+SUM(O265))*(1+SUM(T265))*(1+SUM(Y265))/12*'2. Staff Costs (Annual)'!Z265*'2. Staff Costs (Annual)'!AA265*J265,0)</f>
        <v>0</v>
      </c>
      <c r="AD265" s="248"/>
      <c r="AE265" s="347"/>
      <c r="AF265" s="348"/>
      <c r="AG265" s="349">
        <f t="shared" si="33"/>
        <v>0</v>
      </c>
      <c r="AH265" s="350">
        <f>IFERROR('1. Staff Posts&amp;Salary (Listing)'!L264*(1+SUM(O265))*(1+SUM(T265))*(1+SUM(Y265))*(1+SUM(AD265))/12*'2. Staff Costs (Annual)'!AE265*'2. Staff Costs (Annual)'!AF265*J265,0)</f>
        <v>0</v>
      </c>
      <c r="AI265" s="351">
        <f t="shared" si="34"/>
        <v>0</v>
      </c>
      <c r="AJ265" s="352">
        <f t="shared" si="35"/>
        <v>0</v>
      </c>
      <c r="AK265" s="4"/>
    </row>
    <row r="266" spans="2:37" x14ac:dyDescent="0.25">
      <c r="B266" s="4"/>
      <c r="C266" s="344" t="str">
        <f>IF('1. Staff Posts&amp;Salary (Listing)'!C265="","",'1. Staff Posts&amp;Salary (Listing)'!C265)</f>
        <v/>
      </c>
      <c r="D266" s="345" t="str">
        <f>IF('1. Staff Posts&amp;Salary (Listing)'!D265="","",'1. Staff Posts&amp;Salary (Listing)'!D265)</f>
        <v/>
      </c>
      <c r="E266" s="345" t="str">
        <f>IF('1. Staff Posts&amp;Salary (Listing)'!E265="","",'1. Staff Posts&amp;Salary (Listing)'!E265)</f>
        <v/>
      </c>
      <c r="F266" s="345" t="str">
        <f>VLOOKUP(D266,'START - AWARD DETAILS'!$F$20:$I$40,3,0)</f>
        <v>&lt;select&gt;</v>
      </c>
      <c r="G266" s="345" t="str">
        <f>IF('1. Staff Posts&amp;Salary (Listing)'!F265="","",'1. Staff Posts&amp;Salary (Listing)'!F265)</f>
        <v/>
      </c>
      <c r="H266" s="345" t="str">
        <f>IF('1. Staff Posts&amp;Salary (Listing)'!G265="","",'1. Staff Posts&amp;Salary (Listing)'!G265)</f>
        <v/>
      </c>
      <c r="I266" s="345" t="str">
        <f>IF('1. Staff Posts&amp;Salary (Listing)'!H265="","",'1. Staff Posts&amp;Salary (Listing)'!H265)</f>
        <v/>
      </c>
      <c r="J266" s="346" t="str">
        <f>IF('1. Staff Posts&amp;Salary (Listing)'!M265="","",'1. Staff Posts&amp;Salary (Listing)'!M265)</f>
        <v/>
      </c>
      <c r="K266" s="347"/>
      <c r="L266" s="348"/>
      <c r="M266" s="349">
        <f t="shared" si="29"/>
        <v>0</v>
      </c>
      <c r="N266" s="350">
        <f>IFERROR('1. Staff Posts&amp;Salary (Listing)'!L265/12*'2. Staff Costs (Annual)'!K266*'2. Staff Costs (Annual)'!L266*J266,0)</f>
        <v>0</v>
      </c>
      <c r="O266" s="248"/>
      <c r="P266" s="347"/>
      <c r="Q266" s="348"/>
      <c r="R266" s="349">
        <f t="shared" si="30"/>
        <v>0</v>
      </c>
      <c r="S266" s="350">
        <f>IFERROR('1. Staff Posts&amp;Salary (Listing)'!L265*(1+SUM(O266))/12*'2. Staff Costs (Annual)'!P266*'2. Staff Costs (Annual)'!Q266*J266,0)</f>
        <v>0</v>
      </c>
      <c r="T266" s="248"/>
      <c r="U266" s="347"/>
      <c r="V266" s="348"/>
      <c r="W266" s="349">
        <f t="shared" si="31"/>
        <v>0</v>
      </c>
      <c r="X266" s="350">
        <f>IFERROR('1. Staff Posts&amp;Salary (Listing)'!L265*(1+SUM(O266))*(1+SUM(T266))/12*'2. Staff Costs (Annual)'!U266*'2. Staff Costs (Annual)'!V266*J266,0)</f>
        <v>0</v>
      </c>
      <c r="Y266" s="248"/>
      <c r="Z266" s="347"/>
      <c r="AA266" s="348"/>
      <c r="AB266" s="349">
        <f t="shared" si="32"/>
        <v>0</v>
      </c>
      <c r="AC266" s="350">
        <f>IFERROR('1. Staff Posts&amp;Salary (Listing)'!L265*(1+SUM(O266))*(1+SUM(T266))*(1+SUM(Y266))/12*'2. Staff Costs (Annual)'!Z266*'2. Staff Costs (Annual)'!AA266*J266,0)</f>
        <v>0</v>
      </c>
      <c r="AD266" s="248"/>
      <c r="AE266" s="347"/>
      <c r="AF266" s="348"/>
      <c r="AG266" s="349">
        <f t="shared" si="33"/>
        <v>0</v>
      </c>
      <c r="AH266" s="350">
        <f>IFERROR('1. Staff Posts&amp;Salary (Listing)'!L265*(1+SUM(O266))*(1+SUM(T266))*(1+SUM(Y266))*(1+SUM(AD266))/12*'2. Staff Costs (Annual)'!AE266*'2. Staff Costs (Annual)'!AF266*J266,0)</f>
        <v>0</v>
      </c>
      <c r="AI266" s="351">
        <f t="shared" si="34"/>
        <v>0</v>
      </c>
      <c r="AJ266" s="352">
        <f t="shared" si="35"/>
        <v>0</v>
      </c>
      <c r="AK266" s="4"/>
    </row>
    <row r="267" spans="2:37" x14ac:dyDescent="0.25">
      <c r="B267" s="4"/>
      <c r="C267" s="344" t="str">
        <f>IF('1. Staff Posts&amp;Salary (Listing)'!C266="","",'1. Staff Posts&amp;Salary (Listing)'!C266)</f>
        <v/>
      </c>
      <c r="D267" s="345" t="str">
        <f>IF('1. Staff Posts&amp;Salary (Listing)'!D266="","",'1. Staff Posts&amp;Salary (Listing)'!D266)</f>
        <v/>
      </c>
      <c r="E267" s="345" t="str">
        <f>IF('1. Staff Posts&amp;Salary (Listing)'!E266="","",'1. Staff Posts&amp;Salary (Listing)'!E266)</f>
        <v/>
      </c>
      <c r="F267" s="345" t="str">
        <f>VLOOKUP(D267,'START - AWARD DETAILS'!$F$20:$I$40,3,0)</f>
        <v>&lt;select&gt;</v>
      </c>
      <c r="G267" s="345" t="str">
        <f>IF('1. Staff Posts&amp;Salary (Listing)'!F266="","",'1. Staff Posts&amp;Salary (Listing)'!F266)</f>
        <v/>
      </c>
      <c r="H267" s="345" t="str">
        <f>IF('1. Staff Posts&amp;Salary (Listing)'!G266="","",'1. Staff Posts&amp;Salary (Listing)'!G266)</f>
        <v/>
      </c>
      <c r="I267" s="345" t="str">
        <f>IF('1. Staff Posts&amp;Salary (Listing)'!H266="","",'1. Staff Posts&amp;Salary (Listing)'!H266)</f>
        <v/>
      </c>
      <c r="J267" s="346" t="str">
        <f>IF('1. Staff Posts&amp;Salary (Listing)'!M266="","",'1. Staff Posts&amp;Salary (Listing)'!M266)</f>
        <v/>
      </c>
      <c r="K267" s="347"/>
      <c r="L267" s="348"/>
      <c r="M267" s="349">
        <f t="shared" si="29"/>
        <v>0</v>
      </c>
      <c r="N267" s="350">
        <f>IFERROR('1. Staff Posts&amp;Salary (Listing)'!L266/12*'2. Staff Costs (Annual)'!K267*'2. Staff Costs (Annual)'!L267*J267,0)</f>
        <v>0</v>
      </c>
      <c r="O267" s="248"/>
      <c r="P267" s="347"/>
      <c r="Q267" s="348"/>
      <c r="R267" s="349">
        <f t="shared" si="30"/>
        <v>0</v>
      </c>
      <c r="S267" s="350">
        <f>IFERROR('1. Staff Posts&amp;Salary (Listing)'!L266*(1+SUM(O267))/12*'2. Staff Costs (Annual)'!P267*'2. Staff Costs (Annual)'!Q267*J267,0)</f>
        <v>0</v>
      </c>
      <c r="T267" s="248"/>
      <c r="U267" s="347"/>
      <c r="V267" s="348"/>
      <c r="W267" s="349">
        <f t="shared" si="31"/>
        <v>0</v>
      </c>
      <c r="X267" s="350">
        <f>IFERROR('1. Staff Posts&amp;Salary (Listing)'!L266*(1+SUM(O267))*(1+SUM(T267))/12*'2. Staff Costs (Annual)'!U267*'2. Staff Costs (Annual)'!V267*J267,0)</f>
        <v>0</v>
      </c>
      <c r="Y267" s="248"/>
      <c r="Z267" s="347"/>
      <c r="AA267" s="348"/>
      <c r="AB267" s="349">
        <f t="shared" si="32"/>
        <v>0</v>
      </c>
      <c r="AC267" s="350">
        <f>IFERROR('1. Staff Posts&amp;Salary (Listing)'!L266*(1+SUM(O267))*(1+SUM(T267))*(1+SUM(Y267))/12*'2. Staff Costs (Annual)'!Z267*'2. Staff Costs (Annual)'!AA267*J267,0)</f>
        <v>0</v>
      </c>
      <c r="AD267" s="248"/>
      <c r="AE267" s="347"/>
      <c r="AF267" s="348"/>
      <c r="AG267" s="349">
        <f t="shared" si="33"/>
        <v>0</v>
      </c>
      <c r="AH267" s="350">
        <f>IFERROR('1. Staff Posts&amp;Salary (Listing)'!L266*(1+SUM(O267))*(1+SUM(T267))*(1+SUM(Y267))*(1+SUM(AD267))/12*'2. Staff Costs (Annual)'!AE267*'2. Staff Costs (Annual)'!AF267*J267,0)</f>
        <v>0</v>
      </c>
      <c r="AI267" s="351">
        <f t="shared" si="34"/>
        <v>0</v>
      </c>
      <c r="AJ267" s="352">
        <f t="shared" si="35"/>
        <v>0</v>
      </c>
      <c r="AK267" s="4"/>
    </row>
    <row r="268" spans="2:37" x14ac:dyDescent="0.25">
      <c r="B268" s="4"/>
      <c r="C268" s="344" t="str">
        <f>IF('1. Staff Posts&amp;Salary (Listing)'!C267="","",'1. Staff Posts&amp;Salary (Listing)'!C267)</f>
        <v/>
      </c>
      <c r="D268" s="345" t="str">
        <f>IF('1. Staff Posts&amp;Salary (Listing)'!D267="","",'1. Staff Posts&amp;Salary (Listing)'!D267)</f>
        <v/>
      </c>
      <c r="E268" s="345" t="str">
        <f>IF('1. Staff Posts&amp;Salary (Listing)'!E267="","",'1. Staff Posts&amp;Salary (Listing)'!E267)</f>
        <v/>
      </c>
      <c r="F268" s="345" t="str">
        <f>VLOOKUP(D268,'START - AWARD DETAILS'!$F$20:$I$40,3,0)</f>
        <v>&lt;select&gt;</v>
      </c>
      <c r="G268" s="345" t="str">
        <f>IF('1. Staff Posts&amp;Salary (Listing)'!F267="","",'1. Staff Posts&amp;Salary (Listing)'!F267)</f>
        <v/>
      </c>
      <c r="H268" s="345" t="str">
        <f>IF('1. Staff Posts&amp;Salary (Listing)'!G267="","",'1. Staff Posts&amp;Salary (Listing)'!G267)</f>
        <v/>
      </c>
      <c r="I268" s="345" t="str">
        <f>IF('1. Staff Posts&amp;Salary (Listing)'!H267="","",'1. Staff Posts&amp;Salary (Listing)'!H267)</f>
        <v/>
      </c>
      <c r="J268" s="346" t="str">
        <f>IF('1. Staff Posts&amp;Salary (Listing)'!M267="","",'1. Staff Posts&amp;Salary (Listing)'!M267)</f>
        <v/>
      </c>
      <c r="K268" s="347"/>
      <c r="L268" s="348"/>
      <c r="M268" s="349">
        <f t="shared" si="29"/>
        <v>0</v>
      </c>
      <c r="N268" s="350">
        <f>IFERROR('1. Staff Posts&amp;Salary (Listing)'!L267/12*'2. Staff Costs (Annual)'!K268*'2. Staff Costs (Annual)'!L268*J268,0)</f>
        <v>0</v>
      </c>
      <c r="O268" s="248"/>
      <c r="P268" s="347"/>
      <c r="Q268" s="348"/>
      <c r="R268" s="349">
        <f t="shared" si="30"/>
        <v>0</v>
      </c>
      <c r="S268" s="350">
        <f>IFERROR('1. Staff Posts&amp;Salary (Listing)'!L267*(1+SUM(O268))/12*'2. Staff Costs (Annual)'!P268*'2. Staff Costs (Annual)'!Q268*J268,0)</f>
        <v>0</v>
      </c>
      <c r="T268" s="248"/>
      <c r="U268" s="347"/>
      <c r="V268" s="348"/>
      <c r="W268" s="349">
        <f t="shared" si="31"/>
        <v>0</v>
      </c>
      <c r="X268" s="350">
        <f>IFERROR('1. Staff Posts&amp;Salary (Listing)'!L267*(1+SUM(O268))*(1+SUM(T268))/12*'2. Staff Costs (Annual)'!U268*'2. Staff Costs (Annual)'!V268*J268,0)</f>
        <v>0</v>
      </c>
      <c r="Y268" s="248"/>
      <c r="Z268" s="347"/>
      <c r="AA268" s="348"/>
      <c r="AB268" s="349">
        <f t="shared" si="32"/>
        <v>0</v>
      </c>
      <c r="AC268" s="350">
        <f>IFERROR('1. Staff Posts&amp;Salary (Listing)'!L267*(1+SUM(O268))*(1+SUM(T268))*(1+SUM(Y268))/12*'2. Staff Costs (Annual)'!Z268*'2. Staff Costs (Annual)'!AA268*J268,0)</f>
        <v>0</v>
      </c>
      <c r="AD268" s="248"/>
      <c r="AE268" s="347"/>
      <c r="AF268" s="348"/>
      <c r="AG268" s="349">
        <f t="shared" si="33"/>
        <v>0</v>
      </c>
      <c r="AH268" s="350">
        <f>IFERROR('1. Staff Posts&amp;Salary (Listing)'!L267*(1+SUM(O268))*(1+SUM(T268))*(1+SUM(Y268))*(1+SUM(AD268))/12*'2. Staff Costs (Annual)'!AE268*'2. Staff Costs (Annual)'!AF268*J268,0)</f>
        <v>0</v>
      </c>
      <c r="AI268" s="351">
        <f t="shared" si="34"/>
        <v>0</v>
      </c>
      <c r="AJ268" s="352">
        <f t="shared" si="35"/>
        <v>0</v>
      </c>
      <c r="AK268" s="4"/>
    </row>
    <row r="269" spans="2:37" x14ac:dyDescent="0.25">
      <c r="B269" s="4"/>
      <c r="C269" s="344" t="str">
        <f>IF('1. Staff Posts&amp;Salary (Listing)'!C268="","",'1. Staff Posts&amp;Salary (Listing)'!C268)</f>
        <v/>
      </c>
      <c r="D269" s="345" t="str">
        <f>IF('1. Staff Posts&amp;Salary (Listing)'!D268="","",'1. Staff Posts&amp;Salary (Listing)'!D268)</f>
        <v/>
      </c>
      <c r="E269" s="345" t="str">
        <f>IF('1. Staff Posts&amp;Salary (Listing)'!E268="","",'1. Staff Posts&amp;Salary (Listing)'!E268)</f>
        <v/>
      </c>
      <c r="F269" s="345" t="str">
        <f>VLOOKUP(D269,'START - AWARD DETAILS'!$F$20:$I$40,3,0)</f>
        <v>&lt;select&gt;</v>
      </c>
      <c r="G269" s="345" t="str">
        <f>IF('1. Staff Posts&amp;Salary (Listing)'!F268="","",'1. Staff Posts&amp;Salary (Listing)'!F268)</f>
        <v/>
      </c>
      <c r="H269" s="345" t="str">
        <f>IF('1. Staff Posts&amp;Salary (Listing)'!G268="","",'1. Staff Posts&amp;Salary (Listing)'!G268)</f>
        <v/>
      </c>
      <c r="I269" s="345" t="str">
        <f>IF('1. Staff Posts&amp;Salary (Listing)'!H268="","",'1. Staff Posts&amp;Salary (Listing)'!H268)</f>
        <v/>
      </c>
      <c r="J269" s="346" t="str">
        <f>IF('1. Staff Posts&amp;Salary (Listing)'!M268="","",'1. Staff Posts&amp;Salary (Listing)'!M268)</f>
        <v/>
      </c>
      <c r="K269" s="347"/>
      <c r="L269" s="348"/>
      <c r="M269" s="349">
        <f t="shared" si="29"/>
        <v>0</v>
      </c>
      <c r="N269" s="350">
        <f>IFERROR('1. Staff Posts&amp;Salary (Listing)'!L268/12*'2. Staff Costs (Annual)'!K269*'2. Staff Costs (Annual)'!L269*J269,0)</f>
        <v>0</v>
      </c>
      <c r="O269" s="248"/>
      <c r="P269" s="347"/>
      <c r="Q269" s="348"/>
      <c r="R269" s="349">
        <f t="shared" si="30"/>
        <v>0</v>
      </c>
      <c r="S269" s="350">
        <f>IFERROR('1. Staff Posts&amp;Salary (Listing)'!L268*(1+SUM(O269))/12*'2. Staff Costs (Annual)'!P269*'2. Staff Costs (Annual)'!Q269*J269,0)</f>
        <v>0</v>
      </c>
      <c r="T269" s="248"/>
      <c r="U269" s="347"/>
      <c r="V269" s="348"/>
      <c r="W269" s="349">
        <f t="shared" si="31"/>
        <v>0</v>
      </c>
      <c r="X269" s="350">
        <f>IFERROR('1. Staff Posts&amp;Salary (Listing)'!L268*(1+SUM(O269))*(1+SUM(T269))/12*'2. Staff Costs (Annual)'!U269*'2. Staff Costs (Annual)'!V269*J269,0)</f>
        <v>0</v>
      </c>
      <c r="Y269" s="248"/>
      <c r="Z269" s="347"/>
      <c r="AA269" s="348"/>
      <c r="AB269" s="349">
        <f t="shared" si="32"/>
        <v>0</v>
      </c>
      <c r="AC269" s="350">
        <f>IFERROR('1. Staff Posts&amp;Salary (Listing)'!L268*(1+SUM(O269))*(1+SUM(T269))*(1+SUM(Y269))/12*'2. Staff Costs (Annual)'!Z269*'2. Staff Costs (Annual)'!AA269*J269,0)</f>
        <v>0</v>
      </c>
      <c r="AD269" s="248"/>
      <c r="AE269" s="347"/>
      <c r="AF269" s="348"/>
      <c r="AG269" s="349">
        <f t="shared" si="33"/>
        <v>0</v>
      </c>
      <c r="AH269" s="350">
        <f>IFERROR('1. Staff Posts&amp;Salary (Listing)'!L268*(1+SUM(O269))*(1+SUM(T269))*(1+SUM(Y269))*(1+SUM(AD269))/12*'2. Staff Costs (Annual)'!AE269*'2. Staff Costs (Annual)'!AF269*J269,0)</f>
        <v>0</v>
      </c>
      <c r="AI269" s="351">
        <f t="shared" si="34"/>
        <v>0</v>
      </c>
      <c r="AJ269" s="352">
        <f t="shared" si="35"/>
        <v>0</v>
      </c>
      <c r="AK269" s="4"/>
    </row>
    <row r="270" spans="2:37" x14ac:dyDescent="0.25">
      <c r="B270" s="4"/>
      <c r="C270" s="344" t="str">
        <f>IF('1. Staff Posts&amp;Salary (Listing)'!C269="","",'1. Staff Posts&amp;Salary (Listing)'!C269)</f>
        <v/>
      </c>
      <c r="D270" s="345" t="str">
        <f>IF('1. Staff Posts&amp;Salary (Listing)'!D269="","",'1. Staff Posts&amp;Salary (Listing)'!D269)</f>
        <v/>
      </c>
      <c r="E270" s="345" t="str">
        <f>IF('1. Staff Posts&amp;Salary (Listing)'!E269="","",'1. Staff Posts&amp;Salary (Listing)'!E269)</f>
        <v/>
      </c>
      <c r="F270" s="345" t="str">
        <f>VLOOKUP(D270,'START - AWARD DETAILS'!$F$20:$I$40,3,0)</f>
        <v>&lt;select&gt;</v>
      </c>
      <c r="G270" s="345" t="str">
        <f>IF('1. Staff Posts&amp;Salary (Listing)'!F269="","",'1. Staff Posts&amp;Salary (Listing)'!F269)</f>
        <v/>
      </c>
      <c r="H270" s="345" t="str">
        <f>IF('1. Staff Posts&amp;Salary (Listing)'!G269="","",'1. Staff Posts&amp;Salary (Listing)'!G269)</f>
        <v/>
      </c>
      <c r="I270" s="345" t="str">
        <f>IF('1. Staff Posts&amp;Salary (Listing)'!H269="","",'1. Staff Posts&amp;Salary (Listing)'!H269)</f>
        <v/>
      </c>
      <c r="J270" s="346" t="str">
        <f>IF('1. Staff Posts&amp;Salary (Listing)'!M269="","",'1. Staff Posts&amp;Salary (Listing)'!M269)</f>
        <v/>
      </c>
      <c r="K270" s="347"/>
      <c r="L270" s="348"/>
      <c r="M270" s="349">
        <f t="shared" si="29"/>
        <v>0</v>
      </c>
      <c r="N270" s="350">
        <f>IFERROR('1. Staff Posts&amp;Salary (Listing)'!L269/12*'2. Staff Costs (Annual)'!K270*'2. Staff Costs (Annual)'!L270*J270,0)</f>
        <v>0</v>
      </c>
      <c r="O270" s="248"/>
      <c r="P270" s="347"/>
      <c r="Q270" s="348"/>
      <c r="R270" s="349">
        <f t="shared" si="30"/>
        <v>0</v>
      </c>
      <c r="S270" s="350">
        <f>IFERROR('1. Staff Posts&amp;Salary (Listing)'!L269*(1+SUM(O270))/12*'2. Staff Costs (Annual)'!P270*'2. Staff Costs (Annual)'!Q270*J270,0)</f>
        <v>0</v>
      </c>
      <c r="T270" s="248"/>
      <c r="U270" s="347"/>
      <c r="V270" s="348"/>
      <c r="W270" s="349">
        <f t="shared" si="31"/>
        <v>0</v>
      </c>
      <c r="X270" s="350">
        <f>IFERROR('1. Staff Posts&amp;Salary (Listing)'!L269*(1+SUM(O270))*(1+SUM(T270))/12*'2. Staff Costs (Annual)'!U270*'2. Staff Costs (Annual)'!V270*J270,0)</f>
        <v>0</v>
      </c>
      <c r="Y270" s="248"/>
      <c r="Z270" s="347"/>
      <c r="AA270" s="348"/>
      <c r="AB270" s="349">
        <f t="shared" si="32"/>
        <v>0</v>
      </c>
      <c r="AC270" s="350">
        <f>IFERROR('1. Staff Posts&amp;Salary (Listing)'!L269*(1+SUM(O270))*(1+SUM(T270))*(1+SUM(Y270))/12*'2. Staff Costs (Annual)'!Z270*'2. Staff Costs (Annual)'!AA270*J270,0)</f>
        <v>0</v>
      </c>
      <c r="AD270" s="248"/>
      <c r="AE270" s="347"/>
      <c r="AF270" s="348"/>
      <c r="AG270" s="349">
        <f t="shared" si="33"/>
        <v>0</v>
      </c>
      <c r="AH270" s="350">
        <f>IFERROR('1. Staff Posts&amp;Salary (Listing)'!L269*(1+SUM(O270))*(1+SUM(T270))*(1+SUM(Y270))*(1+SUM(AD270))/12*'2. Staff Costs (Annual)'!AE270*'2. Staff Costs (Annual)'!AF270*J270,0)</f>
        <v>0</v>
      </c>
      <c r="AI270" s="351">
        <f t="shared" si="34"/>
        <v>0</v>
      </c>
      <c r="AJ270" s="352">
        <f t="shared" si="35"/>
        <v>0</v>
      </c>
      <c r="AK270" s="4"/>
    </row>
    <row r="271" spans="2:37" x14ac:dyDescent="0.25">
      <c r="B271" s="4"/>
      <c r="C271" s="344" t="str">
        <f>IF('1. Staff Posts&amp;Salary (Listing)'!C270="","",'1. Staff Posts&amp;Salary (Listing)'!C270)</f>
        <v/>
      </c>
      <c r="D271" s="345" t="str">
        <f>IF('1. Staff Posts&amp;Salary (Listing)'!D270="","",'1. Staff Posts&amp;Salary (Listing)'!D270)</f>
        <v/>
      </c>
      <c r="E271" s="345" t="str">
        <f>IF('1. Staff Posts&amp;Salary (Listing)'!E270="","",'1. Staff Posts&amp;Salary (Listing)'!E270)</f>
        <v/>
      </c>
      <c r="F271" s="345" t="str">
        <f>VLOOKUP(D271,'START - AWARD DETAILS'!$F$20:$I$40,3,0)</f>
        <v>&lt;select&gt;</v>
      </c>
      <c r="G271" s="345" t="str">
        <f>IF('1. Staff Posts&amp;Salary (Listing)'!F270="","",'1. Staff Posts&amp;Salary (Listing)'!F270)</f>
        <v/>
      </c>
      <c r="H271" s="345" t="str">
        <f>IF('1. Staff Posts&amp;Salary (Listing)'!G270="","",'1. Staff Posts&amp;Salary (Listing)'!G270)</f>
        <v/>
      </c>
      <c r="I271" s="345" t="str">
        <f>IF('1. Staff Posts&amp;Salary (Listing)'!H270="","",'1. Staff Posts&amp;Salary (Listing)'!H270)</f>
        <v/>
      </c>
      <c r="J271" s="346" t="str">
        <f>IF('1. Staff Posts&amp;Salary (Listing)'!M270="","",'1. Staff Posts&amp;Salary (Listing)'!M270)</f>
        <v/>
      </c>
      <c r="K271" s="347"/>
      <c r="L271" s="348"/>
      <c r="M271" s="349">
        <f t="shared" si="29"/>
        <v>0</v>
      </c>
      <c r="N271" s="350">
        <f>IFERROR('1. Staff Posts&amp;Salary (Listing)'!L270/12*'2. Staff Costs (Annual)'!K271*'2. Staff Costs (Annual)'!L271*J271,0)</f>
        <v>0</v>
      </c>
      <c r="O271" s="248"/>
      <c r="P271" s="347"/>
      <c r="Q271" s="348"/>
      <c r="R271" s="349">
        <f t="shared" si="30"/>
        <v>0</v>
      </c>
      <c r="S271" s="350">
        <f>IFERROR('1. Staff Posts&amp;Salary (Listing)'!L270*(1+SUM(O271))/12*'2. Staff Costs (Annual)'!P271*'2. Staff Costs (Annual)'!Q271*J271,0)</f>
        <v>0</v>
      </c>
      <c r="T271" s="248"/>
      <c r="U271" s="347"/>
      <c r="V271" s="348"/>
      <c r="W271" s="349">
        <f t="shared" si="31"/>
        <v>0</v>
      </c>
      <c r="X271" s="350">
        <f>IFERROR('1. Staff Posts&amp;Salary (Listing)'!L270*(1+SUM(O271))*(1+SUM(T271))/12*'2. Staff Costs (Annual)'!U271*'2. Staff Costs (Annual)'!V271*J271,0)</f>
        <v>0</v>
      </c>
      <c r="Y271" s="248"/>
      <c r="Z271" s="347"/>
      <c r="AA271" s="348"/>
      <c r="AB271" s="349">
        <f t="shared" si="32"/>
        <v>0</v>
      </c>
      <c r="AC271" s="350">
        <f>IFERROR('1. Staff Posts&amp;Salary (Listing)'!L270*(1+SUM(O271))*(1+SUM(T271))*(1+SUM(Y271))/12*'2. Staff Costs (Annual)'!Z271*'2. Staff Costs (Annual)'!AA271*J271,0)</f>
        <v>0</v>
      </c>
      <c r="AD271" s="248"/>
      <c r="AE271" s="347"/>
      <c r="AF271" s="348"/>
      <c r="AG271" s="349">
        <f t="shared" si="33"/>
        <v>0</v>
      </c>
      <c r="AH271" s="350">
        <f>IFERROR('1. Staff Posts&amp;Salary (Listing)'!L270*(1+SUM(O271))*(1+SUM(T271))*(1+SUM(Y271))*(1+SUM(AD271))/12*'2. Staff Costs (Annual)'!AE271*'2. Staff Costs (Annual)'!AF271*J271,0)</f>
        <v>0</v>
      </c>
      <c r="AI271" s="351">
        <f t="shared" si="34"/>
        <v>0</v>
      </c>
      <c r="AJ271" s="352">
        <f t="shared" si="35"/>
        <v>0</v>
      </c>
      <c r="AK271" s="4"/>
    </row>
    <row r="272" spans="2:37" x14ac:dyDescent="0.25">
      <c r="B272" s="4"/>
      <c r="C272" s="344" t="str">
        <f>IF('1. Staff Posts&amp;Salary (Listing)'!C271="","",'1. Staff Posts&amp;Salary (Listing)'!C271)</f>
        <v/>
      </c>
      <c r="D272" s="345" t="str">
        <f>IF('1. Staff Posts&amp;Salary (Listing)'!D271="","",'1. Staff Posts&amp;Salary (Listing)'!D271)</f>
        <v/>
      </c>
      <c r="E272" s="345" t="str">
        <f>IF('1. Staff Posts&amp;Salary (Listing)'!E271="","",'1. Staff Posts&amp;Salary (Listing)'!E271)</f>
        <v/>
      </c>
      <c r="F272" s="345" t="str">
        <f>VLOOKUP(D272,'START - AWARD DETAILS'!$F$20:$I$40,3,0)</f>
        <v>&lt;select&gt;</v>
      </c>
      <c r="G272" s="345" t="str">
        <f>IF('1. Staff Posts&amp;Salary (Listing)'!F271="","",'1. Staff Posts&amp;Salary (Listing)'!F271)</f>
        <v/>
      </c>
      <c r="H272" s="345" t="str">
        <f>IF('1. Staff Posts&amp;Salary (Listing)'!G271="","",'1. Staff Posts&amp;Salary (Listing)'!G271)</f>
        <v/>
      </c>
      <c r="I272" s="345" t="str">
        <f>IF('1. Staff Posts&amp;Salary (Listing)'!H271="","",'1. Staff Posts&amp;Salary (Listing)'!H271)</f>
        <v/>
      </c>
      <c r="J272" s="346" t="str">
        <f>IF('1. Staff Posts&amp;Salary (Listing)'!M271="","",'1. Staff Posts&amp;Salary (Listing)'!M271)</f>
        <v/>
      </c>
      <c r="K272" s="347"/>
      <c r="L272" s="348"/>
      <c r="M272" s="349">
        <f t="shared" si="29"/>
        <v>0</v>
      </c>
      <c r="N272" s="350">
        <f>IFERROR('1. Staff Posts&amp;Salary (Listing)'!L271/12*'2. Staff Costs (Annual)'!K272*'2. Staff Costs (Annual)'!L272*J272,0)</f>
        <v>0</v>
      </c>
      <c r="O272" s="248"/>
      <c r="P272" s="347"/>
      <c r="Q272" s="348"/>
      <c r="R272" s="349">
        <f t="shared" si="30"/>
        <v>0</v>
      </c>
      <c r="S272" s="350">
        <f>IFERROR('1. Staff Posts&amp;Salary (Listing)'!L271*(1+SUM(O272))/12*'2. Staff Costs (Annual)'!P272*'2. Staff Costs (Annual)'!Q272*J272,0)</f>
        <v>0</v>
      </c>
      <c r="T272" s="248"/>
      <c r="U272" s="347"/>
      <c r="V272" s="348"/>
      <c r="W272" s="349">
        <f t="shared" si="31"/>
        <v>0</v>
      </c>
      <c r="X272" s="350">
        <f>IFERROR('1. Staff Posts&amp;Salary (Listing)'!L271*(1+SUM(O272))*(1+SUM(T272))/12*'2. Staff Costs (Annual)'!U272*'2. Staff Costs (Annual)'!V272*J272,0)</f>
        <v>0</v>
      </c>
      <c r="Y272" s="248"/>
      <c r="Z272" s="347"/>
      <c r="AA272" s="348"/>
      <c r="AB272" s="349">
        <f t="shared" si="32"/>
        <v>0</v>
      </c>
      <c r="AC272" s="350">
        <f>IFERROR('1. Staff Posts&amp;Salary (Listing)'!L271*(1+SUM(O272))*(1+SUM(T272))*(1+SUM(Y272))/12*'2. Staff Costs (Annual)'!Z272*'2. Staff Costs (Annual)'!AA272*J272,0)</f>
        <v>0</v>
      </c>
      <c r="AD272" s="248"/>
      <c r="AE272" s="347"/>
      <c r="AF272" s="348"/>
      <c r="AG272" s="349">
        <f t="shared" si="33"/>
        <v>0</v>
      </c>
      <c r="AH272" s="350">
        <f>IFERROR('1. Staff Posts&amp;Salary (Listing)'!L271*(1+SUM(O272))*(1+SUM(T272))*(1+SUM(Y272))*(1+SUM(AD272))/12*'2. Staff Costs (Annual)'!AE272*'2. Staff Costs (Annual)'!AF272*J272,0)</f>
        <v>0</v>
      </c>
      <c r="AI272" s="351">
        <f t="shared" si="34"/>
        <v>0</v>
      </c>
      <c r="AJ272" s="352">
        <f t="shared" si="35"/>
        <v>0</v>
      </c>
      <c r="AK272" s="4"/>
    </row>
    <row r="273" spans="2:37" x14ac:dyDescent="0.25">
      <c r="B273" s="4"/>
      <c r="C273" s="344" t="str">
        <f>IF('1. Staff Posts&amp;Salary (Listing)'!C272="","",'1. Staff Posts&amp;Salary (Listing)'!C272)</f>
        <v/>
      </c>
      <c r="D273" s="345" t="str">
        <f>IF('1. Staff Posts&amp;Salary (Listing)'!D272="","",'1. Staff Posts&amp;Salary (Listing)'!D272)</f>
        <v/>
      </c>
      <c r="E273" s="345" t="str">
        <f>IF('1. Staff Posts&amp;Salary (Listing)'!E272="","",'1. Staff Posts&amp;Salary (Listing)'!E272)</f>
        <v/>
      </c>
      <c r="F273" s="345" t="str">
        <f>VLOOKUP(D273,'START - AWARD DETAILS'!$F$20:$I$40,3,0)</f>
        <v>&lt;select&gt;</v>
      </c>
      <c r="G273" s="345" t="str">
        <f>IF('1. Staff Posts&amp;Salary (Listing)'!F272="","",'1. Staff Posts&amp;Salary (Listing)'!F272)</f>
        <v/>
      </c>
      <c r="H273" s="345" t="str">
        <f>IF('1. Staff Posts&amp;Salary (Listing)'!G272="","",'1. Staff Posts&amp;Salary (Listing)'!G272)</f>
        <v/>
      </c>
      <c r="I273" s="345" t="str">
        <f>IF('1. Staff Posts&amp;Salary (Listing)'!H272="","",'1. Staff Posts&amp;Salary (Listing)'!H272)</f>
        <v/>
      </c>
      <c r="J273" s="346" t="str">
        <f>IF('1. Staff Posts&amp;Salary (Listing)'!M272="","",'1. Staff Posts&amp;Salary (Listing)'!M272)</f>
        <v/>
      </c>
      <c r="K273" s="347"/>
      <c r="L273" s="348"/>
      <c r="M273" s="349">
        <f t="shared" si="29"/>
        <v>0</v>
      </c>
      <c r="N273" s="350">
        <f>IFERROR('1. Staff Posts&amp;Salary (Listing)'!L272/12*'2. Staff Costs (Annual)'!K273*'2. Staff Costs (Annual)'!L273*J273,0)</f>
        <v>0</v>
      </c>
      <c r="O273" s="248"/>
      <c r="P273" s="347"/>
      <c r="Q273" s="348"/>
      <c r="R273" s="349">
        <f t="shared" si="30"/>
        <v>0</v>
      </c>
      <c r="S273" s="350">
        <f>IFERROR('1. Staff Posts&amp;Salary (Listing)'!L272*(1+SUM(O273))/12*'2. Staff Costs (Annual)'!P273*'2. Staff Costs (Annual)'!Q273*J273,0)</f>
        <v>0</v>
      </c>
      <c r="T273" s="248"/>
      <c r="U273" s="347"/>
      <c r="V273" s="348"/>
      <c r="W273" s="349">
        <f t="shared" si="31"/>
        <v>0</v>
      </c>
      <c r="X273" s="350">
        <f>IFERROR('1. Staff Posts&amp;Salary (Listing)'!L272*(1+SUM(O273))*(1+SUM(T273))/12*'2. Staff Costs (Annual)'!U273*'2. Staff Costs (Annual)'!V273*J273,0)</f>
        <v>0</v>
      </c>
      <c r="Y273" s="248"/>
      <c r="Z273" s="347"/>
      <c r="AA273" s="348"/>
      <c r="AB273" s="349">
        <f t="shared" si="32"/>
        <v>0</v>
      </c>
      <c r="AC273" s="350">
        <f>IFERROR('1. Staff Posts&amp;Salary (Listing)'!L272*(1+SUM(O273))*(1+SUM(T273))*(1+SUM(Y273))/12*'2. Staff Costs (Annual)'!Z273*'2. Staff Costs (Annual)'!AA273*J273,0)</f>
        <v>0</v>
      </c>
      <c r="AD273" s="248"/>
      <c r="AE273" s="347"/>
      <c r="AF273" s="348"/>
      <c r="AG273" s="349">
        <f t="shared" si="33"/>
        <v>0</v>
      </c>
      <c r="AH273" s="350">
        <f>IFERROR('1. Staff Posts&amp;Salary (Listing)'!L272*(1+SUM(O273))*(1+SUM(T273))*(1+SUM(Y273))*(1+SUM(AD273))/12*'2. Staff Costs (Annual)'!AE273*'2. Staff Costs (Annual)'!AF273*J273,0)</f>
        <v>0</v>
      </c>
      <c r="AI273" s="351">
        <f t="shared" si="34"/>
        <v>0</v>
      </c>
      <c r="AJ273" s="352">
        <f t="shared" si="35"/>
        <v>0</v>
      </c>
      <c r="AK273" s="4"/>
    </row>
    <row r="274" spans="2:37" x14ac:dyDescent="0.25">
      <c r="B274" s="4"/>
      <c r="C274" s="344" t="str">
        <f>IF('1. Staff Posts&amp;Salary (Listing)'!C273="","",'1. Staff Posts&amp;Salary (Listing)'!C273)</f>
        <v/>
      </c>
      <c r="D274" s="345" t="str">
        <f>IF('1. Staff Posts&amp;Salary (Listing)'!D273="","",'1. Staff Posts&amp;Salary (Listing)'!D273)</f>
        <v/>
      </c>
      <c r="E274" s="345" t="str">
        <f>IF('1. Staff Posts&amp;Salary (Listing)'!E273="","",'1. Staff Posts&amp;Salary (Listing)'!E273)</f>
        <v/>
      </c>
      <c r="F274" s="345" t="str">
        <f>VLOOKUP(D274,'START - AWARD DETAILS'!$F$20:$I$40,3,0)</f>
        <v>&lt;select&gt;</v>
      </c>
      <c r="G274" s="345" t="str">
        <f>IF('1. Staff Posts&amp;Salary (Listing)'!F273="","",'1. Staff Posts&amp;Salary (Listing)'!F273)</f>
        <v/>
      </c>
      <c r="H274" s="345" t="str">
        <f>IF('1. Staff Posts&amp;Salary (Listing)'!G273="","",'1. Staff Posts&amp;Salary (Listing)'!G273)</f>
        <v/>
      </c>
      <c r="I274" s="345" t="str">
        <f>IF('1. Staff Posts&amp;Salary (Listing)'!H273="","",'1. Staff Posts&amp;Salary (Listing)'!H273)</f>
        <v/>
      </c>
      <c r="J274" s="346" t="str">
        <f>IF('1. Staff Posts&amp;Salary (Listing)'!M273="","",'1. Staff Posts&amp;Salary (Listing)'!M273)</f>
        <v/>
      </c>
      <c r="K274" s="347"/>
      <c r="L274" s="348"/>
      <c r="M274" s="349">
        <f t="shared" si="29"/>
        <v>0</v>
      </c>
      <c r="N274" s="350">
        <f>IFERROR('1. Staff Posts&amp;Salary (Listing)'!L273/12*'2. Staff Costs (Annual)'!K274*'2. Staff Costs (Annual)'!L274*J274,0)</f>
        <v>0</v>
      </c>
      <c r="O274" s="248"/>
      <c r="P274" s="347"/>
      <c r="Q274" s="348"/>
      <c r="R274" s="349">
        <f t="shared" si="30"/>
        <v>0</v>
      </c>
      <c r="S274" s="350">
        <f>IFERROR('1. Staff Posts&amp;Salary (Listing)'!L273*(1+SUM(O274))/12*'2. Staff Costs (Annual)'!P274*'2. Staff Costs (Annual)'!Q274*J274,0)</f>
        <v>0</v>
      </c>
      <c r="T274" s="248"/>
      <c r="U274" s="347"/>
      <c r="V274" s="348"/>
      <c r="W274" s="349">
        <f t="shared" si="31"/>
        <v>0</v>
      </c>
      <c r="X274" s="350">
        <f>IFERROR('1. Staff Posts&amp;Salary (Listing)'!L273*(1+SUM(O274))*(1+SUM(T274))/12*'2. Staff Costs (Annual)'!U274*'2. Staff Costs (Annual)'!V274*J274,0)</f>
        <v>0</v>
      </c>
      <c r="Y274" s="248"/>
      <c r="Z274" s="347"/>
      <c r="AA274" s="348"/>
      <c r="AB274" s="349">
        <f t="shared" si="32"/>
        <v>0</v>
      </c>
      <c r="AC274" s="350">
        <f>IFERROR('1. Staff Posts&amp;Salary (Listing)'!L273*(1+SUM(O274))*(1+SUM(T274))*(1+SUM(Y274))/12*'2. Staff Costs (Annual)'!Z274*'2. Staff Costs (Annual)'!AA274*J274,0)</f>
        <v>0</v>
      </c>
      <c r="AD274" s="248"/>
      <c r="AE274" s="347"/>
      <c r="AF274" s="348"/>
      <c r="AG274" s="349">
        <f t="shared" si="33"/>
        <v>0</v>
      </c>
      <c r="AH274" s="350">
        <f>IFERROR('1. Staff Posts&amp;Salary (Listing)'!L273*(1+SUM(O274))*(1+SUM(T274))*(1+SUM(Y274))*(1+SUM(AD274))/12*'2. Staff Costs (Annual)'!AE274*'2. Staff Costs (Annual)'!AF274*J274,0)</f>
        <v>0</v>
      </c>
      <c r="AI274" s="351">
        <f t="shared" si="34"/>
        <v>0</v>
      </c>
      <c r="AJ274" s="352">
        <f t="shared" si="35"/>
        <v>0</v>
      </c>
      <c r="AK274" s="4"/>
    </row>
    <row r="275" spans="2:37" x14ac:dyDescent="0.25">
      <c r="B275" s="4"/>
      <c r="C275" s="344" t="str">
        <f>IF('1. Staff Posts&amp;Salary (Listing)'!C274="","",'1. Staff Posts&amp;Salary (Listing)'!C274)</f>
        <v/>
      </c>
      <c r="D275" s="345" t="str">
        <f>IF('1. Staff Posts&amp;Salary (Listing)'!D274="","",'1. Staff Posts&amp;Salary (Listing)'!D274)</f>
        <v/>
      </c>
      <c r="E275" s="345" t="str">
        <f>IF('1. Staff Posts&amp;Salary (Listing)'!E274="","",'1. Staff Posts&amp;Salary (Listing)'!E274)</f>
        <v/>
      </c>
      <c r="F275" s="345" t="str">
        <f>VLOOKUP(D275,'START - AWARD DETAILS'!$F$20:$I$40,3,0)</f>
        <v>&lt;select&gt;</v>
      </c>
      <c r="G275" s="345" t="str">
        <f>IF('1. Staff Posts&amp;Salary (Listing)'!F274="","",'1. Staff Posts&amp;Salary (Listing)'!F274)</f>
        <v/>
      </c>
      <c r="H275" s="345" t="str">
        <f>IF('1. Staff Posts&amp;Salary (Listing)'!G274="","",'1. Staff Posts&amp;Salary (Listing)'!G274)</f>
        <v/>
      </c>
      <c r="I275" s="345" t="str">
        <f>IF('1. Staff Posts&amp;Salary (Listing)'!H274="","",'1. Staff Posts&amp;Salary (Listing)'!H274)</f>
        <v/>
      </c>
      <c r="J275" s="346" t="str">
        <f>IF('1. Staff Posts&amp;Salary (Listing)'!M274="","",'1. Staff Posts&amp;Salary (Listing)'!M274)</f>
        <v/>
      </c>
      <c r="K275" s="347"/>
      <c r="L275" s="348"/>
      <c r="M275" s="349">
        <f t="shared" si="29"/>
        <v>0</v>
      </c>
      <c r="N275" s="350">
        <f>IFERROR('1. Staff Posts&amp;Salary (Listing)'!L274/12*'2. Staff Costs (Annual)'!K275*'2. Staff Costs (Annual)'!L275*J275,0)</f>
        <v>0</v>
      </c>
      <c r="O275" s="248"/>
      <c r="P275" s="347"/>
      <c r="Q275" s="348"/>
      <c r="R275" s="349">
        <f t="shared" si="30"/>
        <v>0</v>
      </c>
      <c r="S275" s="350">
        <f>IFERROR('1. Staff Posts&amp;Salary (Listing)'!L274*(1+SUM(O275))/12*'2. Staff Costs (Annual)'!P275*'2. Staff Costs (Annual)'!Q275*J275,0)</f>
        <v>0</v>
      </c>
      <c r="T275" s="248"/>
      <c r="U275" s="347"/>
      <c r="V275" s="348"/>
      <c r="W275" s="349">
        <f t="shared" si="31"/>
        <v>0</v>
      </c>
      <c r="X275" s="350">
        <f>IFERROR('1. Staff Posts&amp;Salary (Listing)'!L274*(1+SUM(O275))*(1+SUM(T275))/12*'2. Staff Costs (Annual)'!U275*'2. Staff Costs (Annual)'!V275*J275,0)</f>
        <v>0</v>
      </c>
      <c r="Y275" s="248"/>
      <c r="Z275" s="347"/>
      <c r="AA275" s="348"/>
      <c r="AB275" s="349">
        <f t="shared" si="32"/>
        <v>0</v>
      </c>
      <c r="AC275" s="350">
        <f>IFERROR('1. Staff Posts&amp;Salary (Listing)'!L274*(1+SUM(O275))*(1+SUM(T275))*(1+SUM(Y275))/12*'2. Staff Costs (Annual)'!Z275*'2. Staff Costs (Annual)'!AA275*J275,0)</f>
        <v>0</v>
      </c>
      <c r="AD275" s="248"/>
      <c r="AE275" s="347"/>
      <c r="AF275" s="348"/>
      <c r="AG275" s="349">
        <f t="shared" si="33"/>
        <v>0</v>
      </c>
      <c r="AH275" s="350">
        <f>IFERROR('1. Staff Posts&amp;Salary (Listing)'!L274*(1+SUM(O275))*(1+SUM(T275))*(1+SUM(Y275))*(1+SUM(AD275))/12*'2. Staff Costs (Annual)'!AE275*'2. Staff Costs (Annual)'!AF275*J275,0)</f>
        <v>0</v>
      </c>
      <c r="AI275" s="351">
        <f t="shared" si="34"/>
        <v>0</v>
      </c>
      <c r="AJ275" s="352">
        <f t="shared" si="35"/>
        <v>0</v>
      </c>
      <c r="AK275" s="4"/>
    </row>
    <row r="276" spans="2:37" x14ac:dyDescent="0.25">
      <c r="B276" s="4"/>
      <c r="C276" s="344" t="str">
        <f>IF('1. Staff Posts&amp;Salary (Listing)'!C275="","",'1. Staff Posts&amp;Salary (Listing)'!C275)</f>
        <v/>
      </c>
      <c r="D276" s="345" t="str">
        <f>IF('1. Staff Posts&amp;Salary (Listing)'!D275="","",'1. Staff Posts&amp;Salary (Listing)'!D275)</f>
        <v/>
      </c>
      <c r="E276" s="345" t="str">
        <f>IF('1. Staff Posts&amp;Salary (Listing)'!E275="","",'1. Staff Posts&amp;Salary (Listing)'!E275)</f>
        <v/>
      </c>
      <c r="F276" s="345" t="str">
        <f>VLOOKUP(D276,'START - AWARD DETAILS'!$F$20:$I$40,3,0)</f>
        <v>&lt;select&gt;</v>
      </c>
      <c r="G276" s="345" t="str">
        <f>IF('1. Staff Posts&amp;Salary (Listing)'!F275="","",'1. Staff Posts&amp;Salary (Listing)'!F275)</f>
        <v/>
      </c>
      <c r="H276" s="345" t="str">
        <f>IF('1. Staff Posts&amp;Salary (Listing)'!G275="","",'1. Staff Posts&amp;Salary (Listing)'!G275)</f>
        <v/>
      </c>
      <c r="I276" s="345" t="str">
        <f>IF('1. Staff Posts&amp;Salary (Listing)'!H275="","",'1. Staff Posts&amp;Salary (Listing)'!H275)</f>
        <v/>
      </c>
      <c r="J276" s="346" t="str">
        <f>IF('1. Staff Posts&amp;Salary (Listing)'!M275="","",'1. Staff Posts&amp;Salary (Listing)'!M275)</f>
        <v/>
      </c>
      <c r="K276" s="347"/>
      <c r="L276" s="348"/>
      <c r="M276" s="349">
        <f t="shared" si="29"/>
        <v>0</v>
      </c>
      <c r="N276" s="350">
        <f>IFERROR('1. Staff Posts&amp;Salary (Listing)'!L275/12*'2. Staff Costs (Annual)'!K276*'2. Staff Costs (Annual)'!L276*J276,0)</f>
        <v>0</v>
      </c>
      <c r="O276" s="248"/>
      <c r="P276" s="347"/>
      <c r="Q276" s="348"/>
      <c r="R276" s="349">
        <f t="shared" si="30"/>
        <v>0</v>
      </c>
      <c r="S276" s="350">
        <f>IFERROR('1. Staff Posts&amp;Salary (Listing)'!L275*(1+SUM(O276))/12*'2. Staff Costs (Annual)'!P276*'2. Staff Costs (Annual)'!Q276*J276,0)</f>
        <v>0</v>
      </c>
      <c r="T276" s="248"/>
      <c r="U276" s="347"/>
      <c r="V276" s="348"/>
      <c r="W276" s="349">
        <f t="shared" si="31"/>
        <v>0</v>
      </c>
      <c r="X276" s="350">
        <f>IFERROR('1. Staff Posts&amp;Salary (Listing)'!L275*(1+SUM(O276))*(1+SUM(T276))/12*'2. Staff Costs (Annual)'!U276*'2. Staff Costs (Annual)'!V276*J276,0)</f>
        <v>0</v>
      </c>
      <c r="Y276" s="248"/>
      <c r="Z276" s="347"/>
      <c r="AA276" s="348"/>
      <c r="AB276" s="349">
        <f t="shared" si="32"/>
        <v>0</v>
      </c>
      <c r="AC276" s="350">
        <f>IFERROR('1. Staff Posts&amp;Salary (Listing)'!L275*(1+SUM(O276))*(1+SUM(T276))*(1+SUM(Y276))/12*'2. Staff Costs (Annual)'!Z276*'2. Staff Costs (Annual)'!AA276*J276,0)</f>
        <v>0</v>
      </c>
      <c r="AD276" s="248"/>
      <c r="AE276" s="347"/>
      <c r="AF276" s="348"/>
      <c r="AG276" s="349">
        <f t="shared" si="33"/>
        <v>0</v>
      </c>
      <c r="AH276" s="350">
        <f>IFERROR('1. Staff Posts&amp;Salary (Listing)'!L275*(1+SUM(O276))*(1+SUM(T276))*(1+SUM(Y276))*(1+SUM(AD276))/12*'2. Staff Costs (Annual)'!AE276*'2. Staff Costs (Annual)'!AF276*J276,0)</f>
        <v>0</v>
      </c>
      <c r="AI276" s="351">
        <f t="shared" si="34"/>
        <v>0</v>
      </c>
      <c r="AJ276" s="352">
        <f t="shared" si="35"/>
        <v>0</v>
      </c>
      <c r="AK276" s="4"/>
    </row>
    <row r="277" spans="2:37" x14ac:dyDescent="0.25">
      <c r="B277" s="4"/>
      <c r="C277" s="344" t="str">
        <f>IF('1. Staff Posts&amp;Salary (Listing)'!C276="","",'1. Staff Posts&amp;Salary (Listing)'!C276)</f>
        <v/>
      </c>
      <c r="D277" s="345" t="str">
        <f>IF('1. Staff Posts&amp;Salary (Listing)'!D276="","",'1. Staff Posts&amp;Salary (Listing)'!D276)</f>
        <v/>
      </c>
      <c r="E277" s="345" t="str">
        <f>IF('1. Staff Posts&amp;Salary (Listing)'!E276="","",'1. Staff Posts&amp;Salary (Listing)'!E276)</f>
        <v/>
      </c>
      <c r="F277" s="345" t="str">
        <f>VLOOKUP(D277,'START - AWARD DETAILS'!$F$20:$I$40,3,0)</f>
        <v>&lt;select&gt;</v>
      </c>
      <c r="G277" s="345" t="str">
        <f>IF('1. Staff Posts&amp;Salary (Listing)'!F276="","",'1. Staff Posts&amp;Salary (Listing)'!F276)</f>
        <v/>
      </c>
      <c r="H277" s="345" t="str">
        <f>IF('1. Staff Posts&amp;Salary (Listing)'!G276="","",'1. Staff Posts&amp;Salary (Listing)'!G276)</f>
        <v/>
      </c>
      <c r="I277" s="345" t="str">
        <f>IF('1. Staff Posts&amp;Salary (Listing)'!H276="","",'1. Staff Posts&amp;Salary (Listing)'!H276)</f>
        <v/>
      </c>
      <c r="J277" s="346" t="str">
        <f>IF('1. Staff Posts&amp;Salary (Listing)'!M276="","",'1. Staff Posts&amp;Salary (Listing)'!M276)</f>
        <v/>
      </c>
      <c r="K277" s="347"/>
      <c r="L277" s="348"/>
      <c r="M277" s="349">
        <f t="shared" si="29"/>
        <v>0</v>
      </c>
      <c r="N277" s="350">
        <f>IFERROR('1. Staff Posts&amp;Salary (Listing)'!L276/12*'2. Staff Costs (Annual)'!K277*'2. Staff Costs (Annual)'!L277*J277,0)</f>
        <v>0</v>
      </c>
      <c r="O277" s="248"/>
      <c r="P277" s="347"/>
      <c r="Q277" s="348"/>
      <c r="R277" s="349">
        <f t="shared" si="30"/>
        <v>0</v>
      </c>
      <c r="S277" s="350">
        <f>IFERROR('1. Staff Posts&amp;Salary (Listing)'!L276*(1+SUM(O277))/12*'2. Staff Costs (Annual)'!P277*'2. Staff Costs (Annual)'!Q277*J277,0)</f>
        <v>0</v>
      </c>
      <c r="T277" s="248"/>
      <c r="U277" s="347"/>
      <c r="V277" s="348"/>
      <c r="W277" s="349">
        <f t="shared" si="31"/>
        <v>0</v>
      </c>
      <c r="X277" s="350">
        <f>IFERROR('1. Staff Posts&amp;Salary (Listing)'!L276*(1+SUM(O277))*(1+SUM(T277))/12*'2. Staff Costs (Annual)'!U277*'2. Staff Costs (Annual)'!V277*J277,0)</f>
        <v>0</v>
      </c>
      <c r="Y277" s="248"/>
      <c r="Z277" s="347"/>
      <c r="AA277" s="348"/>
      <c r="AB277" s="349">
        <f t="shared" si="32"/>
        <v>0</v>
      </c>
      <c r="AC277" s="350">
        <f>IFERROR('1. Staff Posts&amp;Salary (Listing)'!L276*(1+SUM(O277))*(1+SUM(T277))*(1+SUM(Y277))/12*'2. Staff Costs (Annual)'!Z277*'2. Staff Costs (Annual)'!AA277*J277,0)</f>
        <v>0</v>
      </c>
      <c r="AD277" s="248"/>
      <c r="AE277" s="347"/>
      <c r="AF277" s="348"/>
      <c r="AG277" s="349">
        <f t="shared" si="33"/>
        <v>0</v>
      </c>
      <c r="AH277" s="350">
        <f>IFERROR('1. Staff Posts&amp;Salary (Listing)'!L276*(1+SUM(O277))*(1+SUM(T277))*(1+SUM(Y277))*(1+SUM(AD277))/12*'2. Staff Costs (Annual)'!AE277*'2. Staff Costs (Annual)'!AF277*J277,0)</f>
        <v>0</v>
      </c>
      <c r="AI277" s="351">
        <f t="shared" si="34"/>
        <v>0</v>
      </c>
      <c r="AJ277" s="352">
        <f t="shared" si="35"/>
        <v>0</v>
      </c>
      <c r="AK277" s="4"/>
    </row>
    <row r="278" spans="2:37" x14ac:dyDescent="0.25">
      <c r="B278" s="4"/>
      <c r="C278" s="344" t="str">
        <f>IF('1. Staff Posts&amp;Salary (Listing)'!C277="","",'1. Staff Posts&amp;Salary (Listing)'!C277)</f>
        <v/>
      </c>
      <c r="D278" s="345" t="str">
        <f>IF('1. Staff Posts&amp;Salary (Listing)'!D277="","",'1. Staff Posts&amp;Salary (Listing)'!D277)</f>
        <v/>
      </c>
      <c r="E278" s="345" t="str">
        <f>IF('1. Staff Posts&amp;Salary (Listing)'!E277="","",'1. Staff Posts&amp;Salary (Listing)'!E277)</f>
        <v/>
      </c>
      <c r="F278" s="345" t="str">
        <f>VLOOKUP(D278,'START - AWARD DETAILS'!$F$20:$I$40,3,0)</f>
        <v>&lt;select&gt;</v>
      </c>
      <c r="G278" s="345" t="str">
        <f>IF('1. Staff Posts&amp;Salary (Listing)'!F277="","",'1. Staff Posts&amp;Salary (Listing)'!F277)</f>
        <v/>
      </c>
      <c r="H278" s="345" t="str">
        <f>IF('1. Staff Posts&amp;Salary (Listing)'!G277="","",'1. Staff Posts&amp;Salary (Listing)'!G277)</f>
        <v/>
      </c>
      <c r="I278" s="345" t="str">
        <f>IF('1. Staff Posts&amp;Salary (Listing)'!H277="","",'1. Staff Posts&amp;Salary (Listing)'!H277)</f>
        <v/>
      </c>
      <c r="J278" s="346" t="str">
        <f>IF('1. Staff Posts&amp;Salary (Listing)'!M277="","",'1. Staff Posts&amp;Salary (Listing)'!M277)</f>
        <v/>
      </c>
      <c r="K278" s="347"/>
      <c r="L278" s="348"/>
      <c r="M278" s="349">
        <f t="shared" si="29"/>
        <v>0</v>
      </c>
      <c r="N278" s="350">
        <f>IFERROR('1. Staff Posts&amp;Salary (Listing)'!L277/12*'2. Staff Costs (Annual)'!K278*'2. Staff Costs (Annual)'!L278*J278,0)</f>
        <v>0</v>
      </c>
      <c r="O278" s="248"/>
      <c r="P278" s="347"/>
      <c r="Q278" s="348"/>
      <c r="R278" s="349">
        <f t="shared" si="30"/>
        <v>0</v>
      </c>
      <c r="S278" s="350">
        <f>IFERROR('1. Staff Posts&amp;Salary (Listing)'!L277*(1+SUM(O278))/12*'2. Staff Costs (Annual)'!P278*'2. Staff Costs (Annual)'!Q278*J278,0)</f>
        <v>0</v>
      </c>
      <c r="T278" s="248"/>
      <c r="U278" s="347"/>
      <c r="V278" s="348"/>
      <c r="W278" s="349">
        <f t="shared" si="31"/>
        <v>0</v>
      </c>
      <c r="X278" s="350">
        <f>IFERROR('1. Staff Posts&amp;Salary (Listing)'!L277*(1+SUM(O278))*(1+SUM(T278))/12*'2. Staff Costs (Annual)'!U278*'2. Staff Costs (Annual)'!V278*J278,0)</f>
        <v>0</v>
      </c>
      <c r="Y278" s="248"/>
      <c r="Z278" s="347"/>
      <c r="AA278" s="348"/>
      <c r="AB278" s="349">
        <f t="shared" si="32"/>
        <v>0</v>
      </c>
      <c r="AC278" s="350">
        <f>IFERROR('1. Staff Posts&amp;Salary (Listing)'!L277*(1+SUM(O278))*(1+SUM(T278))*(1+SUM(Y278))/12*'2. Staff Costs (Annual)'!Z278*'2. Staff Costs (Annual)'!AA278*J278,0)</f>
        <v>0</v>
      </c>
      <c r="AD278" s="248"/>
      <c r="AE278" s="347"/>
      <c r="AF278" s="348"/>
      <c r="AG278" s="349">
        <f t="shared" si="33"/>
        <v>0</v>
      </c>
      <c r="AH278" s="350">
        <f>IFERROR('1. Staff Posts&amp;Salary (Listing)'!L277*(1+SUM(O278))*(1+SUM(T278))*(1+SUM(Y278))*(1+SUM(AD278))/12*'2. Staff Costs (Annual)'!AE278*'2. Staff Costs (Annual)'!AF278*J278,0)</f>
        <v>0</v>
      </c>
      <c r="AI278" s="351">
        <f t="shared" si="34"/>
        <v>0</v>
      </c>
      <c r="AJ278" s="352">
        <f t="shared" si="35"/>
        <v>0</v>
      </c>
      <c r="AK278" s="4"/>
    </row>
    <row r="279" spans="2:37" x14ac:dyDescent="0.25">
      <c r="B279" s="4"/>
      <c r="C279" s="344" t="str">
        <f>IF('1. Staff Posts&amp;Salary (Listing)'!C278="","",'1. Staff Posts&amp;Salary (Listing)'!C278)</f>
        <v/>
      </c>
      <c r="D279" s="345" t="str">
        <f>IF('1. Staff Posts&amp;Salary (Listing)'!D278="","",'1. Staff Posts&amp;Salary (Listing)'!D278)</f>
        <v/>
      </c>
      <c r="E279" s="345" t="str">
        <f>IF('1. Staff Posts&amp;Salary (Listing)'!E278="","",'1. Staff Posts&amp;Salary (Listing)'!E278)</f>
        <v/>
      </c>
      <c r="F279" s="345" t="str">
        <f>VLOOKUP(D279,'START - AWARD DETAILS'!$F$20:$I$40,3,0)</f>
        <v>&lt;select&gt;</v>
      </c>
      <c r="G279" s="345" t="str">
        <f>IF('1. Staff Posts&amp;Salary (Listing)'!F278="","",'1. Staff Posts&amp;Salary (Listing)'!F278)</f>
        <v/>
      </c>
      <c r="H279" s="345" t="str">
        <f>IF('1. Staff Posts&amp;Salary (Listing)'!G278="","",'1. Staff Posts&amp;Salary (Listing)'!G278)</f>
        <v/>
      </c>
      <c r="I279" s="345" t="str">
        <f>IF('1. Staff Posts&amp;Salary (Listing)'!H278="","",'1. Staff Posts&amp;Salary (Listing)'!H278)</f>
        <v/>
      </c>
      <c r="J279" s="346" t="str">
        <f>IF('1. Staff Posts&amp;Salary (Listing)'!M278="","",'1. Staff Posts&amp;Salary (Listing)'!M278)</f>
        <v/>
      </c>
      <c r="K279" s="347"/>
      <c r="L279" s="348"/>
      <c r="M279" s="349">
        <f t="shared" si="29"/>
        <v>0</v>
      </c>
      <c r="N279" s="350">
        <f>IFERROR('1. Staff Posts&amp;Salary (Listing)'!L278/12*'2. Staff Costs (Annual)'!K279*'2. Staff Costs (Annual)'!L279*J279,0)</f>
        <v>0</v>
      </c>
      <c r="O279" s="248"/>
      <c r="P279" s="347"/>
      <c r="Q279" s="348"/>
      <c r="R279" s="349">
        <f t="shared" si="30"/>
        <v>0</v>
      </c>
      <c r="S279" s="350">
        <f>IFERROR('1. Staff Posts&amp;Salary (Listing)'!L278*(1+SUM(O279))/12*'2. Staff Costs (Annual)'!P279*'2. Staff Costs (Annual)'!Q279*J279,0)</f>
        <v>0</v>
      </c>
      <c r="T279" s="248"/>
      <c r="U279" s="347"/>
      <c r="V279" s="348"/>
      <c r="W279" s="349">
        <f t="shared" si="31"/>
        <v>0</v>
      </c>
      <c r="X279" s="350">
        <f>IFERROR('1. Staff Posts&amp;Salary (Listing)'!L278*(1+SUM(O279))*(1+SUM(T279))/12*'2. Staff Costs (Annual)'!U279*'2. Staff Costs (Annual)'!V279*J279,0)</f>
        <v>0</v>
      </c>
      <c r="Y279" s="248"/>
      <c r="Z279" s="347"/>
      <c r="AA279" s="348"/>
      <c r="AB279" s="349">
        <f t="shared" si="32"/>
        <v>0</v>
      </c>
      <c r="AC279" s="350">
        <f>IFERROR('1. Staff Posts&amp;Salary (Listing)'!L278*(1+SUM(O279))*(1+SUM(T279))*(1+SUM(Y279))/12*'2. Staff Costs (Annual)'!Z279*'2. Staff Costs (Annual)'!AA279*J279,0)</f>
        <v>0</v>
      </c>
      <c r="AD279" s="248"/>
      <c r="AE279" s="347"/>
      <c r="AF279" s="348"/>
      <c r="AG279" s="349">
        <f t="shared" si="33"/>
        <v>0</v>
      </c>
      <c r="AH279" s="350">
        <f>IFERROR('1. Staff Posts&amp;Salary (Listing)'!L278*(1+SUM(O279))*(1+SUM(T279))*(1+SUM(Y279))*(1+SUM(AD279))/12*'2. Staff Costs (Annual)'!AE279*'2. Staff Costs (Annual)'!AF279*J279,0)</f>
        <v>0</v>
      </c>
      <c r="AI279" s="351">
        <f t="shared" si="34"/>
        <v>0</v>
      </c>
      <c r="AJ279" s="352">
        <f t="shared" si="35"/>
        <v>0</v>
      </c>
      <c r="AK279" s="4"/>
    </row>
    <row r="280" spans="2:37" x14ac:dyDescent="0.25">
      <c r="B280" s="4"/>
      <c r="C280" s="344" t="str">
        <f>IF('1. Staff Posts&amp;Salary (Listing)'!C279="","",'1. Staff Posts&amp;Salary (Listing)'!C279)</f>
        <v/>
      </c>
      <c r="D280" s="345" t="str">
        <f>IF('1. Staff Posts&amp;Salary (Listing)'!D279="","",'1. Staff Posts&amp;Salary (Listing)'!D279)</f>
        <v/>
      </c>
      <c r="E280" s="345" t="str">
        <f>IF('1. Staff Posts&amp;Salary (Listing)'!E279="","",'1. Staff Posts&amp;Salary (Listing)'!E279)</f>
        <v/>
      </c>
      <c r="F280" s="345" t="str">
        <f>VLOOKUP(D280,'START - AWARD DETAILS'!$F$20:$I$40,3,0)</f>
        <v>&lt;select&gt;</v>
      </c>
      <c r="G280" s="345" t="str">
        <f>IF('1. Staff Posts&amp;Salary (Listing)'!F279="","",'1. Staff Posts&amp;Salary (Listing)'!F279)</f>
        <v/>
      </c>
      <c r="H280" s="345" t="str">
        <f>IF('1. Staff Posts&amp;Salary (Listing)'!G279="","",'1. Staff Posts&amp;Salary (Listing)'!G279)</f>
        <v/>
      </c>
      <c r="I280" s="345" t="str">
        <f>IF('1. Staff Posts&amp;Salary (Listing)'!H279="","",'1. Staff Posts&amp;Salary (Listing)'!H279)</f>
        <v/>
      </c>
      <c r="J280" s="346" t="str">
        <f>IF('1. Staff Posts&amp;Salary (Listing)'!M279="","",'1. Staff Posts&amp;Salary (Listing)'!M279)</f>
        <v/>
      </c>
      <c r="K280" s="347"/>
      <c r="L280" s="348"/>
      <c r="M280" s="349">
        <f t="shared" si="29"/>
        <v>0</v>
      </c>
      <c r="N280" s="350">
        <f>IFERROR('1. Staff Posts&amp;Salary (Listing)'!L279/12*'2. Staff Costs (Annual)'!K280*'2. Staff Costs (Annual)'!L280*J280,0)</f>
        <v>0</v>
      </c>
      <c r="O280" s="248"/>
      <c r="P280" s="347"/>
      <c r="Q280" s="348"/>
      <c r="R280" s="349">
        <f t="shared" si="30"/>
        <v>0</v>
      </c>
      <c r="S280" s="350">
        <f>IFERROR('1. Staff Posts&amp;Salary (Listing)'!L279*(1+SUM(O280))/12*'2. Staff Costs (Annual)'!P280*'2. Staff Costs (Annual)'!Q280*J280,0)</f>
        <v>0</v>
      </c>
      <c r="T280" s="248"/>
      <c r="U280" s="347"/>
      <c r="V280" s="348"/>
      <c r="W280" s="349">
        <f t="shared" si="31"/>
        <v>0</v>
      </c>
      <c r="X280" s="350">
        <f>IFERROR('1. Staff Posts&amp;Salary (Listing)'!L279*(1+SUM(O280))*(1+SUM(T280))/12*'2. Staff Costs (Annual)'!U280*'2. Staff Costs (Annual)'!V280*J280,0)</f>
        <v>0</v>
      </c>
      <c r="Y280" s="248"/>
      <c r="Z280" s="347"/>
      <c r="AA280" s="348"/>
      <c r="AB280" s="349">
        <f t="shared" si="32"/>
        <v>0</v>
      </c>
      <c r="AC280" s="350">
        <f>IFERROR('1. Staff Posts&amp;Salary (Listing)'!L279*(1+SUM(O280))*(1+SUM(T280))*(1+SUM(Y280))/12*'2. Staff Costs (Annual)'!Z280*'2. Staff Costs (Annual)'!AA280*J280,0)</f>
        <v>0</v>
      </c>
      <c r="AD280" s="248"/>
      <c r="AE280" s="347"/>
      <c r="AF280" s="348"/>
      <c r="AG280" s="349">
        <f t="shared" si="33"/>
        <v>0</v>
      </c>
      <c r="AH280" s="350">
        <f>IFERROR('1. Staff Posts&amp;Salary (Listing)'!L279*(1+SUM(O280))*(1+SUM(T280))*(1+SUM(Y280))*(1+SUM(AD280))/12*'2. Staff Costs (Annual)'!AE280*'2. Staff Costs (Annual)'!AF280*J280,0)</f>
        <v>0</v>
      </c>
      <c r="AI280" s="351">
        <f t="shared" si="34"/>
        <v>0</v>
      </c>
      <c r="AJ280" s="352">
        <f t="shared" si="35"/>
        <v>0</v>
      </c>
      <c r="AK280" s="4"/>
    </row>
    <row r="281" spans="2:37" x14ac:dyDescent="0.25">
      <c r="B281" s="4"/>
      <c r="C281" s="344" t="str">
        <f>IF('1. Staff Posts&amp;Salary (Listing)'!C280="","",'1. Staff Posts&amp;Salary (Listing)'!C280)</f>
        <v/>
      </c>
      <c r="D281" s="345" t="str">
        <f>IF('1. Staff Posts&amp;Salary (Listing)'!D280="","",'1. Staff Posts&amp;Salary (Listing)'!D280)</f>
        <v/>
      </c>
      <c r="E281" s="345" t="str">
        <f>IF('1. Staff Posts&amp;Salary (Listing)'!E280="","",'1. Staff Posts&amp;Salary (Listing)'!E280)</f>
        <v/>
      </c>
      <c r="F281" s="345" t="str">
        <f>VLOOKUP(D281,'START - AWARD DETAILS'!$F$20:$I$40,3,0)</f>
        <v>&lt;select&gt;</v>
      </c>
      <c r="G281" s="345" t="str">
        <f>IF('1. Staff Posts&amp;Salary (Listing)'!F280="","",'1. Staff Posts&amp;Salary (Listing)'!F280)</f>
        <v/>
      </c>
      <c r="H281" s="345" t="str">
        <f>IF('1. Staff Posts&amp;Salary (Listing)'!G280="","",'1. Staff Posts&amp;Salary (Listing)'!G280)</f>
        <v/>
      </c>
      <c r="I281" s="345" t="str">
        <f>IF('1. Staff Posts&amp;Salary (Listing)'!H280="","",'1. Staff Posts&amp;Salary (Listing)'!H280)</f>
        <v/>
      </c>
      <c r="J281" s="346" t="str">
        <f>IF('1. Staff Posts&amp;Salary (Listing)'!M280="","",'1. Staff Posts&amp;Salary (Listing)'!M280)</f>
        <v/>
      </c>
      <c r="K281" s="347"/>
      <c r="L281" s="348"/>
      <c r="M281" s="349">
        <f t="shared" si="29"/>
        <v>0</v>
      </c>
      <c r="N281" s="350">
        <f>IFERROR('1. Staff Posts&amp;Salary (Listing)'!L280/12*'2. Staff Costs (Annual)'!K281*'2. Staff Costs (Annual)'!L281*J281,0)</f>
        <v>0</v>
      </c>
      <c r="O281" s="248"/>
      <c r="P281" s="347"/>
      <c r="Q281" s="348"/>
      <c r="R281" s="349">
        <f t="shared" si="30"/>
        <v>0</v>
      </c>
      <c r="S281" s="350">
        <f>IFERROR('1. Staff Posts&amp;Salary (Listing)'!L280*(1+SUM(O281))/12*'2. Staff Costs (Annual)'!P281*'2. Staff Costs (Annual)'!Q281*J281,0)</f>
        <v>0</v>
      </c>
      <c r="T281" s="248"/>
      <c r="U281" s="347"/>
      <c r="V281" s="348"/>
      <c r="W281" s="349">
        <f t="shared" si="31"/>
        <v>0</v>
      </c>
      <c r="X281" s="350">
        <f>IFERROR('1. Staff Posts&amp;Salary (Listing)'!L280*(1+SUM(O281))*(1+SUM(T281))/12*'2. Staff Costs (Annual)'!U281*'2. Staff Costs (Annual)'!V281*J281,0)</f>
        <v>0</v>
      </c>
      <c r="Y281" s="248"/>
      <c r="Z281" s="347"/>
      <c r="AA281" s="348"/>
      <c r="AB281" s="349">
        <f t="shared" si="32"/>
        <v>0</v>
      </c>
      <c r="AC281" s="350">
        <f>IFERROR('1. Staff Posts&amp;Salary (Listing)'!L280*(1+SUM(O281))*(1+SUM(T281))*(1+SUM(Y281))/12*'2. Staff Costs (Annual)'!Z281*'2. Staff Costs (Annual)'!AA281*J281,0)</f>
        <v>0</v>
      </c>
      <c r="AD281" s="248"/>
      <c r="AE281" s="347"/>
      <c r="AF281" s="348"/>
      <c r="AG281" s="349">
        <f t="shared" si="33"/>
        <v>0</v>
      </c>
      <c r="AH281" s="350">
        <f>IFERROR('1. Staff Posts&amp;Salary (Listing)'!L280*(1+SUM(O281))*(1+SUM(T281))*(1+SUM(Y281))*(1+SUM(AD281))/12*'2. Staff Costs (Annual)'!AE281*'2. Staff Costs (Annual)'!AF281*J281,0)</f>
        <v>0</v>
      </c>
      <c r="AI281" s="351">
        <f t="shared" si="34"/>
        <v>0</v>
      </c>
      <c r="AJ281" s="352">
        <f t="shared" si="35"/>
        <v>0</v>
      </c>
      <c r="AK281" s="4"/>
    </row>
    <row r="282" spans="2:37" x14ac:dyDescent="0.25">
      <c r="B282" s="4"/>
      <c r="C282" s="344" t="str">
        <f>IF('1. Staff Posts&amp;Salary (Listing)'!C281="","",'1. Staff Posts&amp;Salary (Listing)'!C281)</f>
        <v/>
      </c>
      <c r="D282" s="345" t="str">
        <f>IF('1. Staff Posts&amp;Salary (Listing)'!D281="","",'1. Staff Posts&amp;Salary (Listing)'!D281)</f>
        <v/>
      </c>
      <c r="E282" s="345" t="str">
        <f>IF('1. Staff Posts&amp;Salary (Listing)'!E281="","",'1. Staff Posts&amp;Salary (Listing)'!E281)</f>
        <v/>
      </c>
      <c r="F282" s="345" t="str">
        <f>VLOOKUP(D282,'START - AWARD DETAILS'!$F$20:$I$40,3,0)</f>
        <v>&lt;select&gt;</v>
      </c>
      <c r="G282" s="345" t="str">
        <f>IF('1. Staff Posts&amp;Salary (Listing)'!F281="","",'1. Staff Posts&amp;Salary (Listing)'!F281)</f>
        <v/>
      </c>
      <c r="H282" s="345" t="str">
        <f>IF('1. Staff Posts&amp;Salary (Listing)'!G281="","",'1. Staff Posts&amp;Salary (Listing)'!G281)</f>
        <v/>
      </c>
      <c r="I282" s="345" t="str">
        <f>IF('1. Staff Posts&amp;Salary (Listing)'!H281="","",'1. Staff Posts&amp;Salary (Listing)'!H281)</f>
        <v/>
      </c>
      <c r="J282" s="346" t="str">
        <f>IF('1. Staff Posts&amp;Salary (Listing)'!M281="","",'1. Staff Posts&amp;Salary (Listing)'!M281)</f>
        <v/>
      </c>
      <c r="K282" s="347"/>
      <c r="L282" s="348"/>
      <c r="M282" s="349">
        <f t="shared" si="29"/>
        <v>0</v>
      </c>
      <c r="N282" s="350">
        <f>IFERROR('1. Staff Posts&amp;Salary (Listing)'!L281/12*'2. Staff Costs (Annual)'!K282*'2. Staff Costs (Annual)'!L282*J282,0)</f>
        <v>0</v>
      </c>
      <c r="O282" s="248"/>
      <c r="P282" s="347"/>
      <c r="Q282" s="348"/>
      <c r="R282" s="349">
        <f t="shared" si="30"/>
        <v>0</v>
      </c>
      <c r="S282" s="350">
        <f>IFERROR('1. Staff Posts&amp;Salary (Listing)'!L281*(1+SUM(O282))/12*'2. Staff Costs (Annual)'!P282*'2. Staff Costs (Annual)'!Q282*J282,0)</f>
        <v>0</v>
      </c>
      <c r="T282" s="248"/>
      <c r="U282" s="347"/>
      <c r="V282" s="348"/>
      <c r="W282" s="349">
        <f t="shared" si="31"/>
        <v>0</v>
      </c>
      <c r="X282" s="350">
        <f>IFERROR('1. Staff Posts&amp;Salary (Listing)'!L281*(1+SUM(O282))*(1+SUM(T282))/12*'2. Staff Costs (Annual)'!U282*'2. Staff Costs (Annual)'!V282*J282,0)</f>
        <v>0</v>
      </c>
      <c r="Y282" s="248"/>
      <c r="Z282" s="347"/>
      <c r="AA282" s="348"/>
      <c r="AB282" s="349">
        <f t="shared" si="32"/>
        <v>0</v>
      </c>
      <c r="AC282" s="350">
        <f>IFERROR('1. Staff Posts&amp;Salary (Listing)'!L281*(1+SUM(O282))*(1+SUM(T282))*(1+SUM(Y282))/12*'2. Staff Costs (Annual)'!Z282*'2. Staff Costs (Annual)'!AA282*J282,0)</f>
        <v>0</v>
      </c>
      <c r="AD282" s="248"/>
      <c r="AE282" s="347"/>
      <c r="AF282" s="348"/>
      <c r="AG282" s="349">
        <f t="shared" si="33"/>
        <v>0</v>
      </c>
      <c r="AH282" s="350">
        <f>IFERROR('1. Staff Posts&amp;Salary (Listing)'!L281*(1+SUM(O282))*(1+SUM(T282))*(1+SUM(Y282))*(1+SUM(AD282))/12*'2. Staff Costs (Annual)'!AE282*'2. Staff Costs (Annual)'!AF282*J282,0)</f>
        <v>0</v>
      </c>
      <c r="AI282" s="351">
        <f t="shared" si="34"/>
        <v>0</v>
      </c>
      <c r="AJ282" s="352">
        <f t="shared" si="35"/>
        <v>0</v>
      </c>
      <c r="AK282" s="4"/>
    </row>
    <row r="283" spans="2:37" x14ac:dyDescent="0.25">
      <c r="B283" s="4"/>
      <c r="C283" s="344" t="str">
        <f>IF('1. Staff Posts&amp;Salary (Listing)'!C282="","",'1. Staff Posts&amp;Salary (Listing)'!C282)</f>
        <v/>
      </c>
      <c r="D283" s="345" t="str">
        <f>IF('1. Staff Posts&amp;Salary (Listing)'!D282="","",'1. Staff Posts&amp;Salary (Listing)'!D282)</f>
        <v/>
      </c>
      <c r="E283" s="345" t="str">
        <f>IF('1. Staff Posts&amp;Salary (Listing)'!E282="","",'1. Staff Posts&amp;Salary (Listing)'!E282)</f>
        <v/>
      </c>
      <c r="F283" s="345" t="str">
        <f>VLOOKUP(D283,'START - AWARD DETAILS'!$F$20:$I$40,3,0)</f>
        <v>&lt;select&gt;</v>
      </c>
      <c r="G283" s="345" t="str">
        <f>IF('1. Staff Posts&amp;Salary (Listing)'!F282="","",'1. Staff Posts&amp;Salary (Listing)'!F282)</f>
        <v/>
      </c>
      <c r="H283" s="345" t="str">
        <f>IF('1. Staff Posts&amp;Salary (Listing)'!G282="","",'1. Staff Posts&amp;Salary (Listing)'!G282)</f>
        <v/>
      </c>
      <c r="I283" s="345" t="str">
        <f>IF('1. Staff Posts&amp;Salary (Listing)'!H282="","",'1. Staff Posts&amp;Salary (Listing)'!H282)</f>
        <v/>
      </c>
      <c r="J283" s="346" t="str">
        <f>IF('1. Staff Posts&amp;Salary (Listing)'!M282="","",'1. Staff Posts&amp;Salary (Listing)'!M282)</f>
        <v/>
      </c>
      <c r="K283" s="347"/>
      <c r="L283" s="348"/>
      <c r="M283" s="349">
        <f t="shared" si="29"/>
        <v>0</v>
      </c>
      <c r="N283" s="350">
        <f>IFERROR('1. Staff Posts&amp;Salary (Listing)'!L282/12*'2. Staff Costs (Annual)'!K283*'2. Staff Costs (Annual)'!L283*J283,0)</f>
        <v>0</v>
      </c>
      <c r="O283" s="248"/>
      <c r="P283" s="347"/>
      <c r="Q283" s="348"/>
      <c r="R283" s="349">
        <f t="shared" si="30"/>
        <v>0</v>
      </c>
      <c r="S283" s="350">
        <f>IFERROR('1. Staff Posts&amp;Salary (Listing)'!L282*(1+SUM(O283))/12*'2. Staff Costs (Annual)'!P283*'2. Staff Costs (Annual)'!Q283*J283,0)</f>
        <v>0</v>
      </c>
      <c r="T283" s="248"/>
      <c r="U283" s="347"/>
      <c r="V283" s="348"/>
      <c r="W283" s="349">
        <f t="shared" si="31"/>
        <v>0</v>
      </c>
      <c r="X283" s="350">
        <f>IFERROR('1. Staff Posts&amp;Salary (Listing)'!L282*(1+SUM(O283))*(1+SUM(T283))/12*'2. Staff Costs (Annual)'!U283*'2. Staff Costs (Annual)'!V283*J283,0)</f>
        <v>0</v>
      </c>
      <c r="Y283" s="248"/>
      <c r="Z283" s="347"/>
      <c r="AA283" s="348"/>
      <c r="AB283" s="349">
        <f t="shared" si="32"/>
        <v>0</v>
      </c>
      <c r="AC283" s="350">
        <f>IFERROR('1. Staff Posts&amp;Salary (Listing)'!L282*(1+SUM(O283))*(1+SUM(T283))*(1+SUM(Y283))/12*'2. Staff Costs (Annual)'!Z283*'2. Staff Costs (Annual)'!AA283*J283,0)</f>
        <v>0</v>
      </c>
      <c r="AD283" s="248"/>
      <c r="AE283" s="347"/>
      <c r="AF283" s="348"/>
      <c r="AG283" s="349">
        <f t="shared" si="33"/>
        <v>0</v>
      </c>
      <c r="AH283" s="350">
        <f>IFERROR('1. Staff Posts&amp;Salary (Listing)'!L282*(1+SUM(O283))*(1+SUM(T283))*(1+SUM(Y283))*(1+SUM(AD283))/12*'2. Staff Costs (Annual)'!AE283*'2. Staff Costs (Annual)'!AF283*J283,0)</f>
        <v>0</v>
      </c>
      <c r="AI283" s="351">
        <f t="shared" si="34"/>
        <v>0</v>
      </c>
      <c r="AJ283" s="352">
        <f t="shared" si="35"/>
        <v>0</v>
      </c>
      <c r="AK283" s="4"/>
    </row>
    <row r="284" spans="2:37" x14ac:dyDescent="0.25">
      <c r="B284" s="4"/>
      <c r="C284" s="344" t="str">
        <f>IF('1. Staff Posts&amp;Salary (Listing)'!C283="","",'1. Staff Posts&amp;Salary (Listing)'!C283)</f>
        <v/>
      </c>
      <c r="D284" s="345" t="str">
        <f>IF('1. Staff Posts&amp;Salary (Listing)'!D283="","",'1. Staff Posts&amp;Salary (Listing)'!D283)</f>
        <v/>
      </c>
      <c r="E284" s="345" t="str">
        <f>IF('1. Staff Posts&amp;Salary (Listing)'!E283="","",'1. Staff Posts&amp;Salary (Listing)'!E283)</f>
        <v/>
      </c>
      <c r="F284" s="345" t="str">
        <f>VLOOKUP(D284,'START - AWARD DETAILS'!$F$20:$I$40,3,0)</f>
        <v>&lt;select&gt;</v>
      </c>
      <c r="G284" s="345" t="str">
        <f>IF('1. Staff Posts&amp;Salary (Listing)'!F283="","",'1. Staff Posts&amp;Salary (Listing)'!F283)</f>
        <v/>
      </c>
      <c r="H284" s="345" t="str">
        <f>IF('1. Staff Posts&amp;Salary (Listing)'!G283="","",'1. Staff Posts&amp;Salary (Listing)'!G283)</f>
        <v/>
      </c>
      <c r="I284" s="345" t="str">
        <f>IF('1. Staff Posts&amp;Salary (Listing)'!H283="","",'1. Staff Posts&amp;Salary (Listing)'!H283)</f>
        <v/>
      </c>
      <c r="J284" s="346" t="str">
        <f>IF('1. Staff Posts&amp;Salary (Listing)'!M283="","",'1. Staff Posts&amp;Salary (Listing)'!M283)</f>
        <v/>
      </c>
      <c r="K284" s="347"/>
      <c r="L284" s="348"/>
      <c r="M284" s="349">
        <f t="shared" si="29"/>
        <v>0</v>
      </c>
      <c r="N284" s="350">
        <f>IFERROR('1. Staff Posts&amp;Salary (Listing)'!L283/12*'2. Staff Costs (Annual)'!K284*'2. Staff Costs (Annual)'!L284*J284,0)</f>
        <v>0</v>
      </c>
      <c r="O284" s="248"/>
      <c r="P284" s="347"/>
      <c r="Q284" s="348"/>
      <c r="R284" s="349">
        <f t="shared" si="30"/>
        <v>0</v>
      </c>
      <c r="S284" s="350">
        <f>IFERROR('1. Staff Posts&amp;Salary (Listing)'!L283*(1+SUM(O284))/12*'2. Staff Costs (Annual)'!P284*'2. Staff Costs (Annual)'!Q284*J284,0)</f>
        <v>0</v>
      </c>
      <c r="T284" s="248"/>
      <c r="U284" s="347"/>
      <c r="V284" s="348"/>
      <c r="W284" s="349">
        <f t="shared" si="31"/>
        <v>0</v>
      </c>
      <c r="X284" s="350">
        <f>IFERROR('1. Staff Posts&amp;Salary (Listing)'!L283*(1+SUM(O284))*(1+SUM(T284))/12*'2. Staff Costs (Annual)'!U284*'2. Staff Costs (Annual)'!V284*J284,0)</f>
        <v>0</v>
      </c>
      <c r="Y284" s="248"/>
      <c r="Z284" s="347"/>
      <c r="AA284" s="348"/>
      <c r="AB284" s="349">
        <f t="shared" si="32"/>
        <v>0</v>
      </c>
      <c r="AC284" s="350">
        <f>IFERROR('1. Staff Posts&amp;Salary (Listing)'!L283*(1+SUM(O284))*(1+SUM(T284))*(1+SUM(Y284))/12*'2. Staff Costs (Annual)'!Z284*'2. Staff Costs (Annual)'!AA284*J284,0)</f>
        <v>0</v>
      </c>
      <c r="AD284" s="248"/>
      <c r="AE284" s="347"/>
      <c r="AF284" s="348"/>
      <c r="AG284" s="349">
        <f t="shared" si="33"/>
        <v>0</v>
      </c>
      <c r="AH284" s="350">
        <f>IFERROR('1. Staff Posts&amp;Salary (Listing)'!L283*(1+SUM(O284))*(1+SUM(T284))*(1+SUM(Y284))*(1+SUM(AD284))/12*'2. Staff Costs (Annual)'!AE284*'2. Staff Costs (Annual)'!AF284*J284,0)</f>
        <v>0</v>
      </c>
      <c r="AI284" s="351">
        <f t="shared" si="34"/>
        <v>0</v>
      </c>
      <c r="AJ284" s="352">
        <f t="shared" si="35"/>
        <v>0</v>
      </c>
      <c r="AK284" s="4"/>
    </row>
    <row r="285" spans="2:37" x14ac:dyDescent="0.25">
      <c r="B285" s="4"/>
      <c r="C285" s="344" t="str">
        <f>IF('1. Staff Posts&amp;Salary (Listing)'!C284="","",'1. Staff Posts&amp;Salary (Listing)'!C284)</f>
        <v/>
      </c>
      <c r="D285" s="345" t="str">
        <f>IF('1. Staff Posts&amp;Salary (Listing)'!D284="","",'1. Staff Posts&amp;Salary (Listing)'!D284)</f>
        <v/>
      </c>
      <c r="E285" s="345" t="str">
        <f>IF('1. Staff Posts&amp;Salary (Listing)'!E284="","",'1. Staff Posts&amp;Salary (Listing)'!E284)</f>
        <v/>
      </c>
      <c r="F285" s="345" t="str">
        <f>VLOOKUP(D285,'START - AWARD DETAILS'!$F$20:$I$40,3,0)</f>
        <v>&lt;select&gt;</v>
      </c>
      <c r="G285" s="345" t="str">
        <f>IF('1. Staff Posts&amp;Salary (Listing)'!F284="","",'1. Staff Posts&amp;Salary (Listing)'!F284)</f>
        <v/>
      </c>
      <c r="H285" s="345" t="str">
        <f>IF('1. Staff Posts&amp;Salary (Listing)'!G284="","",'1. Staff Posts&amp;Salary (Listing)'!G284)</f>
        <v/>
      </c>
      <c r="I285" s="345" t="str">
        <f>IF('1. Staff Posts&amp;Salary (Listing)'!H284="","",'1. Staff Posts&amp;Salary (Listing)'!H284)</f>
        <v/>
      </c>
      <c r="J285" s="346" t="str">
        <f>IF('1. Staff Posts&amp;Salary (Listing)'!M284="","",'1. Staff Posts&amp;Salary (Listing)'!M284)</f>
        <v/>
      </c>
      <c r="K285" s="347"/>
      <c r="L285" s="348"/>
      <c r="M285" s="349">
        <f t="shared" si="29"/>
        <v>0</v>
      </c>
      <c r="N285" s="350">
        <f>IFERROR('1. Staff Posts&amp;Salary (Listing)'!L284/12*'2. Staff Costs (Annual)'!K285*'2. Staff Costs (Annual)'!L285*J285,0)</f>
        <v>0</v>
      </c>
      <c r="O285" s="248"/>
      <c r="P285" s="347"/>
      <c r="Q285" s="348"/>
      <c r="R285" s="349">
        <f t="shared" si="30"/>
        <v>0</v>
      </c>
      <c r="S285" s="350">
        <f>IFERROR('1. Staff Posts&amp;Salary (Listing)'!L284*(1+SUM(O285))/12*'2. Staff Costs (Annual)'!P285*'2. Staff Costs (Annual)'!Q285*J285,0)</f>
        <v>0</v>
      </c>
      <c r="T285" s="248"/>
      <c r="U285" s="347"/>
      <c r="V285" s="348"/>
      <c r="W285" s="349">
        <f t="shared" si="31"/>
        <v>0</v>
      </c>
      <c r="X285" s="350">
        <f>IFERROR('1. Staff Posts&amp;Salary (Listing)'!L284*(1+SUM(O285))*(1+SUM(T285))/12*'2. Staff Costs (Annual)'!U285*'2. Staff Costs (Annual)'!V285*J285,0)</f>
        <v>0</v>
      </c>
      <c r="Y285" s="248"/>
      <c r="Z285" s="347"/>
      <c r="AA285" s="348"/>
      <c r="AB285" s="349">
        <f t="shared" si="32"/>
        <v>0</v>
      </c>
      <c r="AC285" s="350">
        <f>IFERROR('1. Staff Posts&amp;Salary (Listing)'!L284*(1+SUM(O285))*(1+SUM(T285))*(1+SUM(Y285))/12*'2. Staff Costs (Annual)'!Z285*'2. Staff Costs (Annual)'!AA285*J285,0)</f>
        <v>0</v>
      </c>
      <c r="AD285" s="248"/>
      <c r="AE285" s="347"/>
      <c r="AF285" s="348"/>
      <c r="AG285" s="349">
        <f t="shared" si="33"/>
        <v>0</v>
      </c>
      <c r="AH285" s="350">
        <f>IFERROR('1. Staff Posts&amp;Salary (Listing)'!L284*(1+SUM(O285))*(1+SUM(T285))*(1+SUM(Y285))*(1+SUM(AD285))/12*'2. Staff Costs (Annual)'!AE285*'2. Staff Costs (Annual)'!AF285*J285,0)</f>
        <v>0</v>
      </c>
      <c r="AI285" s="351">
        <f t="shared" si="34"/>
        <v>0</v>
      </c>
      <c r="AJ285" s="352">
        <f t="shared" si="35"/>
        <v>0</v>
      </c>
      <c r="AK285" s="4"/>
    </row>
    <row r="286" spans="2:37" x14ac:dyDescent="0.25">
      <c r="B286" s="4"/>
      <c r="C286" s="344" t="str">
        <f>IF('1. Staff Posts&amp;Salary (Listing)'!C285="","",'1. Staff Posts&amp;Salary (Listing)'!C285)</f>
        <v/>
      </c>
      <c r="D286" s="345" t="str">
        <f>IF('1. Staff Posts&amp;Salary (Listing)'!D285="","",'1. Staff Posts&amp;Salary (Listing)'!D285)</f>
        <v/>
      </c>
      <c r="E286" s="345" t="str">
        <f>IF('1. Staff Posts&amp;Salary (Listing)'!E285="","",'1. Staff Posts&amp;Salary (Listing)'!E285)</f>
        <v/>
      </c>
      <c r="F286" s="345" t="str">
        <f>VLOOKUP(D286,'START - AWARD DETAILS'!$F$20:$I$40,3,0)</f>
        <v>&lt;select&gt;</v>
      </c>
      <c r="G286" s="345" t="str">
        <f>IF('1. Staff Posts&amp;Salary (Listing)'!F285="","",'1. Staff Posts&amp;Salary (Listing)'!F285)</f>
        <v/>
      </c>
      <c r="H286" s="345" t="str">
        <f>IF('1. Staff Posts&amp;Salary (Listing)'!G285="","",'1. Staff Posts&amp;Salary (Listing)'!G285)</f>
        <v/>
      </c>
      <c r="I286" s="345" t="str">
        <f>IF('1. Staff Posts&amp;Salary (Listing)'!H285="","",'1. Staff Posts&amp;Salary (Listing)'!H285)</f>
        <v/>
      </c>
      <c r="J286" s="346" t="str">
        <f>IF('1. Staff Posts&amp;Salary (Listing)'!M285="","",'1. Staff Posts&amp;Salary (Listing)'!M285)</f>
        <v/>
      </c>
      <c r="K286" s="347"/>
      <c r="L286" s="348"/>
      <c r="M286" s="349">
        <f t="shared" si="29"/>
        <v>0</v>
      </c>
      <c r="N286" s="350">
        <f>IFERROR('1. Staff Posts&amp;Salary (Listing)'!L285/12*'2. Staff Costs (Annual)'!K286*'2. Staff Costs (Annual)'!L286*J286,0)</f>
        <v>0</v>
      </c>
      <c r="O286" s="248"/>
      <c r="P286" s="347"/>
      <c r="Q286" s="348"/>
      <c r="R286" s="349">
        <f t="shared" si="30"/>
        <v>0</v>
      </c>
      <c r="S286" s="350">
        <f>IFERROR('1. Staff Posts&amp;Salary (Listing)'!L285*(1+SUM(O286))/12*'2. Staff Costs (Annual)'!P286*'2. Staff Costs (Annual)'!Q286*J286,0)</f>
        <v>0</v>
      </c>
      <c r="T286" s="248"/>
      <c r="U286" s="347"/>
      <c r="V286" s="348"/>
      <c r="W286" s="349">
        <f t="shared" si="31"/>
        <v>0</v>
      </c>
      <c r="X286" s="350">
        <f>IFERROR('1. Staff Posts&amp;Salary (Listing)'!L285*(1+SUM(O286))*(1+SUM(T286))/12*'2. Staff Costs (Annual)'!U286*'2. Staff Costs (Annual)'!V286*J286,0)</f>
        <v>0</v>
      </c>
      <c r="Y286" s="248"/>
      <c r="Z286" s="347"/>
      <c r="AA286" s="348"/>
      <c r="AB286" s="349">
        <f t="shared" si="32"/>
        <v>0</v>
      </c>
      <c r="AC286" s="350">
        <f>IFERROR('1. Staff Posts&amp;Salary (Listing)'!L285*(1+SUM(O286))*(1+SUM(T286))*(1+SUM(Y286))/12*'2. Staff Costs (Annual)'!Z286*'2. Staff Costs (Annual)'!AA286*J286,0)</f>
        <v>0</v>
      </c>
      <c r="AD286" s="248"/>
      <c r="AE286" s="347"/>
      <c r="AF286" s="348"/>
      <c r="AG286" s="349">
        <f t="shared" si="33"/>
        <v>0</v>
      </c>
      <c r="AH286" s="350">
        <f>IFERROR('1. Staff Posts&amp;Salary (Listing)'!L285*(1+SUM(O286))*(1+SUM(T286))*(1+SUM(Y286))*(1+SUM(AD286))/12*'2. Staff Costs (Annual)'!AE286*'2. Staff Costs (Annual)'!AF286*J286,0)</f>
        <v>0</v>
      </c>
      <c r="AI286" s="351">
        <f t="shared" si="34"/>
        <v>0</v>
      </c>
      <c r="AJ286" s="352">
        <f t="shared" si="35"/>
        <v>0</v>
      </c>
      <c r="AK286" s="4"/>
    </row>
    <row r="287" spans="2:37" x14ac:dyDescent="0.25">
      <c r="B287" s="4"/>
      <c r="C287" s="344" t="str">
        <f>IF('1. Staff Posts&amp;Salary (Listing)'!C286="","",'1. Staff Posts&amp;Salary (Listing)'!C286)</f>
        <v/>
      </c>
      <c r="D287" s="345" t="str">
        <f>IF('1. Staff Posts&amp;Salary (Listing)'!D286="","",'1. Staff Posts&amp;Salary (Listing)'!D286)</f>
        <v/>
      </c>
      <c r="E287" s="345" t="str">
        <f>IF('1. Staff Posts&amp;Salary (Listing)'!E286="","",'1. Staff Posts&amp;Salary (Listing)'!E286)</f>
        <v/>
      </c>
      <c r="F287" s="345" t="str">
        <f>VLOOKUP(D287,'START - AWARD DETAILS'!$F$20:$I$40,3,0)</f>
        <v>&lt;select&gt;</v>
      </c>
      <c r="G287" s="345" t="str">
        <f>IF('1. Staff Posts&amp;Salary (Listing)'!F286="","",'1. Staff Posts&amp;Salary (Listing)'!F286)</f>
        <v/>
      </c>
      <c r="H287" s="345" t="str">
        <f>IF('1. Staff Posts&amp;Salary (Listing)'!G286="","",'1. Staff Posts&amp;Salary (Listing)'!G286)</f>
        <v/>
      </c>
      <c r="I287" s="345" t="str">
        <f>IF('1. Staff Posts&amp;Salary (Listing)'!H286="","",'1. Staff Posts&amp;Salary (Listing)'!H286)</f>
        <v/>
      </c>
      <c r="J287" s="346" t="str">
        <f>IF('1. Staff Posts&amp;Salary (Listing)'!M286="","",'1. Staff Posts&amp;Salary (Listing)'!M286)</f>
        <v/>
      </c>
      <c r="K287" s="347"/>
      <c r="L287" s="348"/>
      <c r="M287" s="349">
        <f t="shared" si="29"/>
        <v>0</v>
      </c>
      <c r="N287" s="350">
        <f>IFERROR('1. Staff Posts&amp;Salary (Listing)'!L286/12*'2. Staff Costs (Annual)'!K287*'2. Staff Costs (Annual)'!L287*J287,0)</f>
        <v>0</v>
      </c>
      <c r="O287" s="248"/>
      <c r="P287" s="347"/>
      <c r="Q287" s="348"/>
      <c r="R287" s="349">
        <f t="shared" si="30"/>
        <v>0</v>
      </c>
      <c r="S287" s="350">
        <f>IFERROR('1. Staff Posts&amp;Salary (Listing)'!L286*(1+SUM(O287))/12*'2. Staff Costs (Annual)'!P287*'2. Staff Costs (Annual)'!Q287*J287,0)</f>
        <v>0</v>
      </c>
      <c r="T287" s="248"/>
      <c r="U287" s="347"/>
      <c r="V287" s="348"/>
      <c r="W287" s="349">
        <f t="shared" si="31"/>
        <v>0</v>
      </c>
      <c r="X287" s="350">
        <f>IFERROR('1. Staff Posts&amp;Salary (Listing)'!L286*(1+SUM(O287))*(1+SUM(T287))/12*'2. Staff Costs (Annual)'!U287*'2. Staff Costs (Annual)'!V287*J287,0)</f>
        <v>0</v>
      </c>
      <c r="Y287" s="248"/>
      <c r="Z287" s="347"/>
      <c r="AA287" s="348"/>
      <c r="AB287" s="349">
        <f t="shared" si="32"/>
        <v>0</v>
      </c>
      <c r="AC287" s="350">
        <f>IFERROR('1. Staff Posts&amp;Salary (Listing)'!L286*(1+SUM(O287))*(1+SUM(T287))*(1+SUM(Y287))/12*'2. Staff Costs (Annual)'!Z287*'2. Staff Costs (Annual)'!AA287*J287,0)</f>
        <v>0</v>
      </c>
      <c r="AD287" s="248"/>
      <c r="AE287" s="347"/>
      <c r="AF287" s="348"/>
      <c r="AG287" s="349">
        <f t="shared" si="33"/>
        <v>0</v>
      </c>
      <c r="AH287" s="350">
        <f>IFERROR('1. Staff Posts&amp;Salary (Listing)'!L286*(1+SUM(O287))*(1+SUM(T287))*(1+SUM(Y287))*(1+SUM(AD287))/12*'2. Staff Costs (Annual)'!AE287*'2. Staff Costs (Annual)'!AF287*J287,0)</f>
        <v>0</v>
      </c>
      <c r="AI287" s="351">
        <f t="shared" si="34"/>
        <v>0</v>
      </c>
      <c r="AJ287" s="352">
        <f t="shared" si="35"/>
        <v>0</v>
      </c>
      <c r="AK287" s="4"/>
    </row>
    <row r="288" spans="2:37" x14ac:dyDescent="0.25">
      <c r="B288" s="4"/>
      <c r="C288" s="344" t="str">
        <f>IF('1. Staff Posts&amp;Salary (Listing)'!C287="","",'1. Staff Posts&amp;Salary (Listing)'!C287)</f>
        <v/>
      </c>
      <c r="D288" s="345" t="str">
        <f>IF('1. Staff Posts&amp;Salary (Listing)'!D287="","",'1. Staff Posts&amp;Salary (Listing)'!D287)</f>
        <v/>
      </c>
      <c r="E288" s="345" t="str">
        <f>IF('1. Staff Posts&amp;Salary (Listing)'!E287="","",'1. Staff Posts&amp;Salary (Listing)'!E287)</f>
        <v/>
      </c>
      <c r="F288" s="345" t="str">
        <f>VLOOKUP(D288,'START - AWARD DETAILS'!$F$20:$I$40,3,0)</f>
        <v>&lt;select&gt;</v>
      </c>
      <c r="G288" s="345" t="str">
        <f>IF('1. Staff Posts&amp;Salary (Listing)'!F287="","",'1. Staff Posts&amp;Salary (Listing)'!F287)</f>
        <v/>
      </c>
      <c r="H288" s="345" t="str">
        <f>IF('1. Staff Posts&amp;Salary (Listing)'!G287="","",'1. Staff Posts&amp;Salary (Listing)'!G287)</f>
        <v/>
      </c>
      <c r="I288" s="345" t="str">
        <f>IF('1. Staff Posts&amp;Salary (Listing)'!H287="","",'1. Staff Posts&amp;Salary (Listing)'!H287)</f>
        <v/>
      </c>
      <c r="J288" s="346" t="str">
        <f>IF('1. Staff Posts&amp;Salary (Listing)'!M287="","",'1. Staff Posts&amp;Salary (Listing)'!M287)</f>
        <v/>
      </c>
      <c r="K288" s="347"/>
      <c r="L288" s="348"/>
      <c r="M288" s="349">
        <f t="shared" ref="M288:M312" si="36">IFERROR(K288*L288/12,0)</f>
        <v>0</v>
      </c>
      <c r="N288" s="350">
        <f>IFERROR('1. Staff Posts&amp;Salary (Listing)'!L287/12*'2. Staff Costs (Annual)'!K288*'2. Staff Costs (Annual)'!L288*J288,0)</f>
        <v>0</v>
      </c>
      <c r="O288" s="248"/>
      <c r="P288" s="347"/>
      <c r="Q288" s="348"/>
      <c r="R288" s="349">
        <f t="shared" ref="R288:R312" si="37">IFERROR(P288*Q288/12,0)</f>
        <v>0</v>
      </c>
      <c r="S288" s="350">
        <f>IFERROR('1. Staff Posts&amp;Salary (Listing)'!L287*(1+SUM(O288))/12*'2. Staff Costs (Annual)'!P288*'2. Staff Costs (Annual)'!Q288*J288,0)</f>
        <v>0</v>
      </c>
      <c r="T288" s="248"/>
      <c r="U288" s="347"/>
      <c r="V288" s="348"/>
      <c r="W288" s="349">
        <f t="shared" ref="W288:W312" si="38">IFERROR(U288*V288/12,0)</f>
        <v>0</v>
      </c>
      <c r="X288" s="350">
        <f>IFERROR('1. Staff Posts&amp;Salary (Listing)'!L287*(1+SUM(O288))*(1+SUM(T288))/12*'2. Staff Costs (Annual)'!U288*'2. Staff Costs (Annual)'!V288*J288,0)</f>
        <v>0</v>
      </c>
      <c r="Y288" s="248"/>
      <c r="Z288" s="347"/>
      <c r="AA288" s="348"/>
      <c r="AB288" s="349">
        <f t="shared" ref="AB288:AB312" si="39">IFERROR(Z288*AA288/12,0)</f>
        <v>0</v>
      </c>
      <c r="AC288" s="350">
        <f>IFERROR('1. Staff Posts&amp;Salary (Listing)'!L287*(1+SUM(O288))*(1+SUM(T288))*(1+SUM(Y288))/12*'2. Staff Costs (Annual)'!Z288*'2. Staff Costs (Annual)'!AA288*J288,0)</f>
        <v>0</v>
      </c>
      <c r="AD288" s="248"/>
      <c r="AE288" s="347"/>
      <c r="AF288" s="348"/>
      <c r="AG288" s="349">
        <f t="shared" ref="AG288:AG312" si="40">IFERROR(AE288*AF288/12,0)</f>
        <v>0</v>
      </c>
      <c r="AH288" s="350">
        <f>IFERROR('1. Staff Posts&amp;Salary (Listing)'!L287*(1+SUM(O288))*(1+SUM(T288))*(1+SUM(Y288))*(1+SUM(AD288))/12*'2. Staff Costs (Annual)'!AE288*'2. Staff Costs (Annual)'!AF288*J288,0)</f>
        <v>0</v>
      </c>
      <c r="AI288" s="351">
        <f t="shared" ref="AI288:AI312" si="41">AG288+AB288+W288+R288+M288</f>
        <v>0</v>
      </c>
      <c r="AJ288" s="352">
        <f t="shared" ref="AJ288:AJ312" si="42">AH288+AC288+X288+S288+N288</f>
        <v>0</v>
      </c>
      <c r="AK288" s="4"/>
    </row>
    <row r="289" spans="2:37" x14ac:dyDescent="0.25">
      <c r="B289" s="4"/>
      <c r="C289" s="344" t="str">
        <f>IF('1. Staff Posts&amp;Salary (Listing)'!C288="","",'1. Staff Posts&amp;Salary (Listing)'!C288)</f>
        <v/>
      </c>
      <c r="D289" s="345" t="str">
        <f>IF('1. Staff Posts&amp;Salary (Listing)'!D288="","",'1. Staff Posts&amp;Salary (Listing)'!D288)</f>
        <v/>
      </c>
      <c r="E289" s="345" t="str">
        <f>IF('1. Staff Posts&amp;Salary (Listing)'!E288="","",'1. Staff Posts&amp;Salary (Listing)'!E288)</f>
        <v/>
      </c>
      <c r="F289" s="345" t="str">
        <f>VLOOKUP(D289,'START - AWARD DETAILS'!$F$20:$I$40,3,0)</f>
        <v>&lt;select&gt;</v>
      </c>
      <c r="G289" s="345" t="str">
        <f>IF('1. Staff Posts&amp;Salary (Listing)'!F288="","",'1. Staff Posts&amp;Salary (Listing)'!F288)</f>
        <v/>
      </c>
      <c r="H289" s="345" t="str">
        <f>IF('1. Staff Posts&amp;Salary (Listing)'!G288="","",'1. Staff Posts&amp;Salary (Listing)'!G288)</f>
        <v/>
      </c>
      <c r="I289" s="345" t="str">
        <f>IF('1. Staff Posts&amp;Salary (Listing)'!H288="","",'1. Staff Posts&amp;Salary (Listing)'!H288)</f>
        <v/>
      </c>
      <c r="J289" s="346" t="str">
        <f>IF('1. Staff Posts&amp;Salary (Listing)'!M288="","",'1. Staff Posts&amp;Salary (Listing)'!M288)</f>
        <v/>
      </c>
      <c r="K289" s="347"/>
      <c r="L289" s="348"/>
      <c r="M289" s="349">
        <f t="shared" si="36"/>
        <v>0</v>
      </c>
      <c r="N289" s="350">
        <f>IFERROR('1. Staff Posts&amp;Salary (Listing)'!L288/12*'2. Staff Costs (Annual)'!K289*'2. Staff Costs (Annual)'!L289*J289,0)</f>
        <v>0</v>
      </c>
      <c r="O289" s="248"/>
      <c r="P289" s="347"/>
      <c r="Q289" s="348"/>
      <c r="R289" s="349">
        <f t="shared" si="37"/>
        <v>0</v>
      </c>
      <c r="S289" s="350">
        <f>IFERROR('1. Staff Posts&amp;Salary (Listing)'!L288*(1+SUM(O289))/12*'2. Staff Costs (Annual)'!P289*'2. Staff Costs (Annual)'!Q289*J289,0)</f>
        <v>0</v>
      </c>
      <c r="T289" s="248"/>
      <c r="U289" s="347"/>
      <c r="V289" s="348"/>
      <c r="W289" s="349">
        <f t="shared" si="38"/>
        <v>0</v>
      </c>
      <c r="X289" s="350">
        <f>IFERROR('1. Staff Posts&amp;Salary (Listing)'!L288*(1+SUM(O289))*(1+SUM(T289))/12*'2. Staff Costs (Annual)'!U289*'2. Staff Costs (Annual)'!V289*J289,0)</f>
        <v>0</v>
      </c>
      <c r="Y289" s="248"/>
      <c r="Z289" s="347"/>
      <c r="AA289" s="348"/>
      <c r="AB289" s="349">
        <f t="shared" si="39"/>
        <v>0</v>
      </c>
      <c r="AC289" s="350">
        <f>IFERROR('1. Staff Posts&amp;Salary (Listing)'!L288*(1+SUM(O289))*(1+SUM(T289))*(1+SUM(Y289))/12*'2. Staff Costs (Annual)'!Z289*'2. Staff Costs (Annual)'!AA289*J289,0)</f>
        <v>0</v>
      </c>
      <c r="AD289" s="248"/>
      <c r="AE289" s="347"/>
      <c r="AF289" s="348"/>
      <c r="AG289" s="349">
        <f t="shared" si="40"/>
        <v>0</v>
      </c>
      <c r="AH289" s="350">
        <f>IFERROR('1. Staff Posts&amp;Salary (Listing)'!L288*(1+SUM(O289))*(1+SUM(T289))*(1+SUM(Y289))*(1+SUM(AD289))/12*'2. Staff Costs (Annual)'!AE289*'2. Staff Costs (Annual)'!AF289*J289,0)</f>
        <v>0</v>
      </c>
      <c r="AI289" s="351">
        <f t="shared" si="41"/>
        <v>0</v>
      </c>
      <c r="AJ289" s="352">
        <f t="shared" si="42"/>
        <v>0</v>
      </c>
      <c r="AK289" s="4"/>
    </row>
    <row r="290" spans="2:37" x14ac:dyDescent="0.25">
      <c r="B290" s="4"/>
      <c r="C290" s="344" t="str">
        <f>IF('1. Staff Posts&amp;Salary (Listing)'!C289="","",'1. Staff Posts&amp;Salary (Listing)'!C289)</f>
        <v/>
      </c>
      <c r="D290" s="345" t="str">
        <f>IF('1. Staff Posts&amp;Salary (Listing)'!D289="","",'1. Staff Posts&amp;Salary (Listing)'!D289)</f>
        <v/>
      </c>
      <c r="E290" s="345" t="str">
        <f>IF('1. Staff Posts&amp;Salary (Listing)'!E289="","",'1. Staff Posts&amp;Salary (Listing)'!E289)</f>
        <v/>
      </c>
      <c r="F290" s="345" t="str">
        <f>VLOOKUP(D290,'START - AWARD DETAILS'!$F$20:$I$40,3,0)</f>
        <v>&lt;select&gt;</v>
      </c>
      <c r="G290" s="345" t="str">
        <f>IF('1. Staff Posts&amp;Salary (Listing)'!F289="","",'1. Staff Posts&amp;Salary (Listing)'!F289)</f>
        <v/>
      </c>
      <c r="H290" s="345" t="str">
        <f>IF('1. Staff Posts&amp;Salary (Listing)'!G289="","",'1. Staff Posts&amp;Salary (Listing)'!G289)</f>
        <v/>
      </c>
      <c r="I290" s="345" t="str">
        <f>IF('1. Staff Posts&amp;Salary (Listing)'!H289="","",'1. Staff Posts&amp;Salary (Listing)'!H289)</f>
        <v/>
      </c>
      <c r="J290" s="346" t="str">
        <f>IF('1. Staff Posts&amp;Salary (Listing)'!M289="","",'1. Staff Posts&amp;Salary (Listing)'!M289)</f>
        <v/>
      </c>
      <c r="K290" s="347"/>
      <c r="L290" s="348"/>
      <c r="M290" s="349">
        <f t="shared" si="36"/>
        <v>0</v>
      </c>
      <c r="N290" s="350">
        <f>IFERROR('1. Staff Posts&amp;Salary (Listing)'!L289/12*'2. Staff Costs (Annual)'!K290*'2. Staff Costs (Annual)'!L290*J290,0)</f>
        <v>0</v>
      </c>
      <c r="O290" s="248"/>
      <c r="P290" s="347"/>
      <c r="Q290" s="348"/>
      <c r="R290" s="349">
        <f t="shared" si="37"/>
        <v>0</v>
      </c>
      <c r="S290" s="350">
        <f>IFERROR('1. Staff Posts&amp;Salary (Listing)'!L289*(1+SUM(O290))/12*'2. Staff Costs (Annual)'!P290*'2. Staff Costs (Annual)'!Q290*J290,0)</f>
        <v>0</v>
      </c>
      <c r="T290" s="248"/>
      <c r="U290" s="347"/>
      <c r="V290" s="348"/>
      <c r="W290" s="349">
        <f t="shared" si="38"/>
        <v>0</v>
      </c>
      <c r="X290" s="350">
        <f>IFERROR('1. Staff Posts&amp;Salary (Listing)'!L289*(1+SUM(O290))*(1+SUM(T290))/12*'2. Staff Costs (Annual)'!U290*'2. Staff Costs (Annual)'!V290*J290,0)</f>
        <v>0</v>
      </c>
      <c r="Y290" s="248"/>
      <c r="Z290" s="347"/>
      <c r="AA290" s="348"/>
      <c r="AB290" s="349">
        <f t="shared" si="39"/>
        <v>0</v>
      </c>
      <c r="AC290" s="350">
        <f>IFERROR('1. Staff Posts&amp;Salary (Listing)'!L289*(1+SUM(O290))*(1+SUM(T290))*(1+SUM(Y290))/12*'2. Staff Costs (Annual)'!Z290*'2. Staff Costs (Annual)'!AA290*J290,0)</f>
        <v>0</v>
      </c>
      <c r="AD290" s="248"/>
      <c r="AE290" s="347"/>
      <c r="AF290" s="348"/>
      <c r="AG290" s="349">
        <f t="shared" si="40"/>
        <v>0</v>
      </c>
      <c r="AH290" s="350">
        <f>IFERROR('1. Staff Posts&amp;Salary (Listing)'!L289*(1+SUM(O290))*(1+SUM(T290))*(1+SUM(Y290))*(1+SUM(AD290))/12*'2. Staff Costs (Annual)'!AE290*'2. Staff Costs (Annual)'!AF290*J290,0)</f>
        <v>0</v>
      </c>
      <c r="AI290" s="351">
        <f t="shared" si="41"/>
        <v>0</v>
      </c>
      <c r="AJ290" s="352">
        <f t="shared" si="42"/>
        <v>0</v>
      </c>
      <c r="AK290" s="4"/>
    </row>
    <row r="291" spans="2:37" x14ac:dyDescent="0.25">
      <c r="B291" s="4"/>
      <c r="C291" s="344" t="str">
        <f>IF('1. Staff Posts&amp;Salary (Listing)'!C290="","",'1. Staff Posts&amp;Salary (Listing)'!C290)</f>
        <v/>
      </c>
      <c r="D291" s="345" t="str">
        <f>IF('1. Staff Posts&amp;Salary (Listing)'!D290="","",'1. Staff Posts&amp;Salary (Listing)'!D290)</f>
        <v/>
      </c>
      <c r="E291" s="345" t="str">
        <f>IF('1. Staff Posts&amp;Salary (Listing)'!E290="","",'1. Staff Posts&amp;Salary (Listing)'!E290)</f>
        <v/>
      </c>
      <c r="F291" s="345" t="str">
        <f>VLOOKUP(D291,'START - AWARD DETAILS'!$F$20:$I$40,3,0)</f>
        <v>&lt;select&gt;</v>
      </c>
      <c r="G291" s="345" t="str">
        <f>IF('1. Staff Posts&amp;Salary (Listing)'!F290="","",'1. Staff Posts&amp;Salary (Listing)'!F290)</f>
        <v/>
      </c>
      <c r="H291" s="345" t="str">
        <f>IF('1. Staff Posts&amp;Salary (Listing)'!G290="","",'1. Staff Posts&amp;Salary (Listing)'!G290)</f>
        <v/>
      </c>
      <c r="I291" s="345" t="str">
        <f>IF('1. Staff Posts&amp;Salary (Listing)'!H290="","",'1. Staff Posts&amp;Salary (Listing)'!H290)</f>
        <v/>
      </c>
      <c r="J291" s="346" t="str">
        <f>IF('1. Staff Posts&amp;Salary (Listing)'!M290="","",'1. Staff Posts&amp;Salary (Listing)'!M290)</f>
        <v/>
      </c>
      <c r="K291" s="347"/>
      <c r="L291" s="348"/>
      <c r="M291" s="349">
        <f t="shared" si="36"/>
        <v>0</v>
      </c>
      <c r="N291" s="350">
        <f>IFERROR('1. Staff Posts&amp;Salary (Listing)'!L290/12*'2. Staff Costs (Annual)'!K291*'2. Staff Costs (Annual)'!L291*J291,0)</f>
        <v>0</v>
      </c>
      <c r="O291" s="248"/>
      <c r="P291" s="347"/>
      <c r="Q291" s="348"/>
      <c r="R291" s="349">
        <f t="shared" si="37"/>
        <v>0</v>
      </c>
      <c r="S291" s="350">
        <f>IFERROR('1. Staff Posts&amp;Salary (Listing)'!L290*(1+SUM(O291))/12*'2. Staff Costs (Annual)'!P291*'2. Staff Costs (Annual)'!Q291*J291,0)</f>
        <v>0</v>
      </c>
      <c r="T291" s="248"/>
      <c r="U291" s="347"/>
      <c r="V291" s="348"/>
      <c r="W291" s="349">
        <f t="shared" si="38"/>
        <v>0</v>
      </c>
      <c r="X291" s="350">
        <f>IFERROR('1. Staff Posts&amp;Salary (Listing)'!L290*(1+SUM(O291))*(1+SUM(T291))/12*'2. Staff Costs (Annual)'!U291*'2. Staff Costs (Annual)'!V291*J291,0)</f>
        <v>0</v>
      </c>
      <c r="Y291" s="248"/>
      <c r="Z291" s="347"/>
      <c r="AA291" s="348"/>
      <c r="AB291" s="349">
        <f t="shared" si="39"/>
        <v>0</v>
      </c>
      <c r="AC291" s="350">
        <f>IFERROR('1. Staff Posts&amp;Salary (Listing)'!L290*(1+SUM(O291))*(1+SUM(T291))*(1+SUM(Y291))/12*'2. Staff Costs (Annual)'!Z291*'2. Staff Costs (Annual)'!AA291*J291,0)</f>
        <v>0</v>
      </c>
      <c r="AD291" s="248"/>
      <c r="AE291" s="347"/>
      <c r="AF291" s="348"/>
      <c r="AG291" s="349">
        <f t="shared" si="40"/>
        <v>0</v>
      </c>
      <c r="AH291" s="350">
        <f>IFERROR('1. Staff Posts&amp;Salary (Listing)'!L290*(1+SUM(O291))*(1+SUM(T291))*(1+SUM(Y291))*(1+SUM(AD291))/12*'2. Staff Costs (Annual)'!AE291*'2. Staff Costs (Annual)'!AF291*J291,0)</f>
        <v>0</v>
      </c>
      <c r="AI291" s="351">
        <f t="shared" si="41"/>
        <v>0</v>
      </c>
      <c r="AJ291" s="352">
        <f t="shared" si="42"/>
        <v>0</v>
      </c>
      <c r="AK291" s="4"/>
    </row>
    <row r="292" spans="2:37" x14ac:dyDescent="0.25">
      <c r="B292" s="4"/>
      <c r="C292" s="344" t="str">
        <f>IF('1. Staff Posts&amp;Salary (Listing)'!C291="","",'1. Staff Posts&amp;Salary (Listing)'!C291)</f>
        <v/>
      </c>
      <c r="D292" s="345" t="str">
        <f>IF('1. Staff Posts&amp;Salary (Listing)'!D291="","",'1. Staff Posts&amp;Salary (Listing)'!D291)</f>
        <v/>
      </c>
      <c r="E292" s="345" t="str">
        <f>IF('1. Staff Posts&amp;Salary (Listing)'!E291="","",'1. Staff Posts&amp;Salary (Listing)'!E291)</f>
        <v/>
      </c>
      <c r="F292" s="345" t="str">
        <f>VLOOKUP(D292,'START - AWARD DETAILS'!$F$20:$I$40,3,0)</f>
        <v>&lt;select&gt;</v>
      </c>
      <c r="G292" s="345" t="str">
        <f>IF('1. Staff Posts&amp;Salary (Listing)'!F291="","",'1. Staff Posts&amp;Salary (Listing)'!F291)</f>
        <v/>
      </c>
      <c r="H292" s="345" t="str">
        <f>IF('1. Staff Posts&amp;Salary (Listing)'!G291="","",'1. Staff Posts&amp;Salary (Listing)'!G291)</f>
        <v/>
      </c>
      <c r="I292" s="345" t="str">
        <f>IF('1. Staff Posts&amp;Salary (Listing)'!H291="","",'1. Staff Posts&amp;Salary (Listing)'!H291)</f>
        <v/>
      </c>
      <c r="J292" s="346" t="str">
        <f>IF('1. Staff Posts&amp;Salary (Listing)'!M291="","",'1. Staff Posts&amp;Salary (Listing)'!M291)</f>
        <v/>
      </c>
      <c r="K292" s="347"/>
      <c r="L292" s="348"/>
      <c r="M292" s="349">
        <f t="shared" si="36"/>
        <v>0</v>
      </c>
      <c r="N292" s="350">
        <f>IFERROR('1. Staff Posts&amp;Salary (Listing)'!L291/12*'2. Staff Costs (Annual)'!K292*'2. Staff Costs (Annual)'!L292*J292,0)</f>
        <v>0</v>
      </c>
      <c r="O292" s="248"/>
      <c r="P292" s="347"/>
      <c r="Q292" s="348"/>
      <c r="R292" s="349">
        <f t="shared" si="37"/>
        <v>0</v>
      </c>
      <c r="S292" s="350">
        <f>IFERROR('1. Staff Posts&amp;Salary (Listing)'!L291*(1+SUM(O292))/12*'2. Staff Costs (Annual)'!P292*'2. Staff Costs (Annual)'!Q292*J292,0)</f>
        <v>0</v>
      </c>
      <c r="T292" s="248"/>
      <c r="U292" s="347"/>
      <c r="V292" s="348"/>
      <c r="W292" s="349">
        <f t="shared" si="38"/>
        <v>0</v>
      </c>
      <c r="X292" s="350">
        <f>IFERROR('1. Staff Posts&amp;Salary (Listing)'!L291*(1+SUM(O292))*(1+SUM(T292))/12*'2. Staff Costs (Annual)'!U292*'2. Staff Costs (Annual)'!V292*J292,0)</f>
        <v>0</v>
      </c>
      <c r="Y292" s="248"/>
      <c r="Z292" s="347"/>
      <c r="AA292" s="348"/>
      <c r="AB292" s="349">
        <f t="shared" si="39"/>
        <v>0</v>
      </c>
      <c r="AC292" s="350">
        <f>IFERROR('1. Staff Posts&amp;Salary (Listing)'!L291*(1+SUM(O292))*(1+SUM(T292))*(1+SUM(Y292))/12*'2. Staff Costs (Annual)'!Z292*'2. Staff Costs (Annual)'!AA292*J292,0)</f>
        <v>0</v>
      </c>
      <c r="AD292" s="248"/>
      <c r="AE292" s="347"/>
      <c r="AF292" s="348"/>
      <c r="AG292" s="349">
        <f t="shared" si="40"/>
        <v>0</v>
      </c>
      <c r="AH292" s="350">
        <f>IFERROR('1. Staff Posts&amp;Salary (Listing)'!L291*(1+SUM(O292))*(1+SUM(T292))*(1+SUM(Y292))*(1+SUM(AD292))/12*'2. Staff Costs (Annual)'!AE292*'2. Staff Costs (Annual)'!AF292*J292,0)</f>
        <v>0</v>
      </c>
      <c r="AI292" s="351">
        <f t="shared" si="41"/>
        <v>0</v>
      </c>
      <c r="AJ292" s="352">
        <f t="shared" si="42"/>
        <v>0</v>
      </c>
      <c r="AK292" s="4"/>
    </row>
    <row r="293" spans="2:37" x14ac:dyDescent="0.25">
      <c r="B293" s="4"/>
      <c r="C293" s="344" t="str">
        <f>IF('1. Staff Posts&amp;Salary (Listing)'!C292="","",'1. Staff Posts&amp;Salary (Listing)'!C292)</f>
        <v/>
      </c>
      <c r="D293" s="345" t="str">
        <f>IF('1. Staff Posts&amp;Salary (Listing)'!D292="","",'1. Staff Posts&amp;Salary (Listing)'!D292)</f>
        <v/>
      </c>
      <c r="E293" s="345" t="str">
        <f>IF('1. Staff Posts&amp;Salary (Listing)'!E292="","",'1. Staff Posts&amp;Salary (Listing)'!E292)</f>
        <v/>
      </c>
      <c r="F293" s="345" t="str">
        <f>VLOOKUP(D293,'START - AWARD DETAILS'!$F$20:$I$40,3,0)</f>
        <v>&lt;select&gt;</v>
      </c>
      <c r="G293" s="345" t="str">
        <f>IF('1. Staff Posts&amp;Salary (Listing)'!F292="","",'1. Staff Posts&amp;Salary (Listing)'!F292)</f>
        <v/>
      </c>
      <c r="H293" s="345" t="str">
        <f>IF('1. Staff Posts&amp;Salary (Listing)'!G292="","",'1. Staff Posts&amp;Salary (Listing)'!G292)</f>
        <v/>
      </c>
      <c r="I293" s="345" t="str">
        <f>IF('1. Staff Posts&amp;Salary (Listing)'!H292="","",'1. Staff Posts&amp;Salary (Listing)'!H292)</f>
        <v/>
      </c>
      <c r="J293" s="346" t="str">
        <f>IF('1. Staff Posts&amp;Salary (Listing)'!M292="","",'1. Staff Posts&amp;Salary (Listing)'!M292)</f>
        <v/>
      </c>
      <c r="K293" s="347"/>
      <c r="L293" s="348"/>
      <c r="M293" s="349">
        <f t="shared" si="36"/>
        <v>0</v>
      </c>
      <c r="N293" s="350">
        <f>IFERROR('1. Staff Posts&amp;Salary (Listing)'!L292/12*'2. Staff Costs (Annual)'!K293*'2. Staff Costs (Annual)'!L293*J293,0)</f>
        <v>0</v>
      </c>
      <c r="O293" s="248"/>
      <c r="P293" s="347"/>
      <c r="Q293" s="348"/>
      <c r="R293" s="349">
        <f t="shared" si="37"/>
        <v>0</v>
      </c>
      <c r="S293" s="350">
        <f>IFERROR('1. Staff Posts&amp;Salary (Listing)'!L292*(1+SUM(O293))/12*'2. Staff Costs (Annual)'!P293*'2. Staff Costs (Annual)'!Q293*J293,0)</f>
        <v>0</v>
      </c>
      <c r="T293" s="248"/>
      <c r="U293" s="347"/>
      <c r="V293" s="348"/>
      <c r="W293" s="349">
        <f t="shared" si="38"/>
        <v>0</v>
      </c>
      <c r="X293" s="350">
        <f>IFERROR('1. Staff Posts&amp;Salary (Listing)'!L292*(1+SUM(O293))*(1+SUM(T293))/12*'2. Staff Costs (Annual)'!U293*'2. Staff Costs (Annual)'!V293*J293,0)</f>
        <v>0</v>
      </c>
      <c r="Y293" s="248"/>
      <c r="Z293" s="347"/>
      <c r="AA293" s="348"/>
      <c r="AB293" s="349">
        <f t="shared" si="39"/>
        <v>0</v>
      </c>
      <c r="AC293" s="350">
        <f>IFERROR('1. Staff Posts&amp;Salary (Listing)'!L292*(1+SUM(O293))*(1+SUM(T293))*(1+SUM(Y293))/12*'2. Staff Costs (Annual)'!Z293*'2. Staff Costs (Annual)'!AA293*J293,0)</f>
        <v>0</v>
      </c>
      <c r="AD293" s="248"/>
      <c r="AE293" s="347"/>
      <c r="AF293" s="348"/>
      <c r="AG293" s="349">
        <f t="shared" si="40"/>
        <v>0</v>
      </c>
      <c r="AH293" s="350">
        <f>IFERROR('1. Staff Posts&amp;Salary (Listing)'!L292*(1+SUM(O293))*(1+SUM(T293))*(1+SUM(Y293))*(1+SUM(AD293))/12*'2. Staff Costs (Annual)'!AE293*'2. Staff Costs (Annual)'!AF293*J293,0)</f>
        <v>0</v>
      </c>
      <c r="AI293" s="351">
        <f t="shared" si="41"/>
        <v>0</v>
      </c>
      <c r="AJ293" s="352">
        <f t="shared" si="42"/>
        <v>0</v>
      </c>
      <c r="AK293" s="4"/>
    </row>
    <row r="294" spans="2:37" x14ac:dyDescent="0.25">
      <c r="B294" s="4"/>
      <c r="C294" s="344" t="str">
        <f>IF('1. Staff Posts&amp;Salary (Listing)'!C293="","",'1. Staff Posts&amp;Salary (Listing)'!C293)</f>
        <v/>
      </c>
      <c r="D294" s="345" t="str">
        <f>IF('1. Staff Posts&amp;Salary (Listing)'!D293="","",'1. Staff Posts&amp;Salary (Listing)'!D293)</f>
        <v/>
      </c>
      <c r="E294" s="345" t="str">
        <f>IF('1. Staff Posts&amp;Salary (Listing)'!E293="","",'1. Staff Posts&amp;Salary (Listing)'!E293)</f>
        <v/>
      </c>
      <c r="F294" s="345" t="str">
        <f>VLOOKUP(D294,'START - AWARD DETAILS'!$F$20:$I$40,3,0)</f>
        <v>&lt;select&gt;</v>
      </c>
      <c r="G294" s="345" t="str">
        <f>IF('1. Staff Posts&amp;Salary (Listing)'!F293="","",'1. Staff Posts&amp;Salary (Listing)'!F293)</f>
        <v/>
      </c>
      <c r="H294" s="345" t="str">
        <f>IF('1. Staff Posts&amp;Salary (Listing)'!G293="","",'1. Staff Posts&amp;Salary (Listing)'!G293)</f>
        <v/>
      </c>
      <c r="I294" s="345" t="str">
        <f>IF('1. Staff Posts&amp;Salary (Listing)'!H293="","",'1. Staff Posts&amp;Salary (Listing)'!H293)</f>
        <v/>
      </c>
      <c r="J294" s="346" t="str">
        <f>IF('1. Staff Posts&amp;Salary (Listing)'!M293="","",'1. Staff Posts&amp;Salary (Listing)'!M293)</f>
        <v/>
      </c>
      <c r="K294" s="347"/>
      <c r="L294" s="348"/>
      <c r="M294" s="349">
        <f t="shared" si="36"/>
        <v>0</v>
      </c>
      <c r="N294" s="350">
        <f>IFERROR('1. Staff Posts&amp;Salary (Listing)'!L293/12*'2. Staff Costs (Annual)'!K294*'2. Staff Costs (Annual)'!L294*J294,0)</f>
        <v>0</v>
      </c>
      <c r="O294" s="248"/>
      <c r="P294" s="347"/>
      <c r="Q294" s="348"/>
      <c r="R294" s="349">
        <f t="shared" si="37"/>
        <v>0</v>
      </c>
      <c r="S294" s="350">
        <f>IFERROR('1. Staff Posts&amp;Salary (Listing)'!L293*(1+SUM(O294))/12*'2. Staff Costs (Annual)'!P294*'2. Staff Costs (Annual)'!Q294*J294,0)</f>
        <v>0</v>
      </c>
      <c r="T294" s="248"/>
      <c r="U294" s="347"/>
      <c r="V294" s="348"/>
      <c r="W294" s="349">
        <f t="shared" si="38"/>
        <v>0</v>
      </c>
      <c r="X294" s="350">
        <f>IFERROR('1. Staff Posts&amp;Salary (Listing)'!L293*(1+SUM(O294))*(1+SUM(T294))/12*'2. Staff Costs (Annual)'!U294*'2. Staff Costs (Annual)'!V294*J294,0)</f>
        <v>0</v>
      </c>
      <c r="Y294" s="248"/>
      <c r="Z294" s="347"/>
      <c r="AA294" s="348"/>
      <c r="AB294" s="349">
        <f t="shared" si="39"/>
        <v>0</v>
      </c>
      <c r="AC294" s="350">
        <f>IFERROR('1. Staff Posts&amp;Salary (Listing)'!L293*(1+SUM(O294))*(1+SUM(T294))*(1+SUM(Y294))/12*'2. Staff Costs (Annual)'!Z294*'2. Staff Costs (Annual)'!AA294*J294,0)</f>
        <v>0</v>
      </c>
      <c r="AD294" s="248"/>
      <c r="AE294" s="347"/>
      <c r="AF294" s="348"/>
      <c r="AG294" s="349">
        <f t="shared" si="40"/>
        <v>0</v>
      </c>
      <c r="AH294" s="350">
        <f>IFERROR('1. Staff Posts&amp;Salary (Listing)'!L293*(1+SUM(O294))*(1+SUM(T294))*(1+SUM(Y294))*(1+SUM(AD294))/12*'2. Staff Costs (Annual)'!AE294*'2. Staff Costs (Annual)'!AF294*J294,0)</f>
        <v>0</v>
      </c>
      <c r="AI294" s="351">
        <f t="shared" si="41"/>
        <v>0</v>
      </c>
      <c r="AJ294" s="352">
        <f t="shared" si="42"/>
        <v>0</v>
      </c>
      <c r="AK294" s="4"/>
    </row>
    <row r="295" spans="2:37" x14ac:dyDescent="0.25">
      <c r="B295" s="4"/>
      <c r="C295" s="344" t="str">
        <f>IF('1. Staff Posts&amp;Salary (Listing)'!C294="","",'1. Staff Posts&amp;Salary (Listing)'!C294)</f>
        <v/>
      </c>
      <c r="D295" s="345" t="str">
        <f>IF('1. Staff Posts&amp;Salary (Listing)'!D294="","",'1. Staff Posts&amp;Salary (Listing)'!D294)</f>
        <v/>
      </c>
      <c r="E295" s="345" t="str">
        <f>IF('1. Staff Posts&amp;Salary (Listing)'!E294="","",'1. Staff Posts&amp;Salary (Listing)'!E294)</f>
        <v/>
      </c>
      <c r="F295" s="345" t="str">
        <f>VLOOKUP(D295,'START - AWARD DETAILS'!$F$20:$I$40,3,0)</f>
        <v>&lt;select&gt;</v>
      </c>
      <c r="G295" s="345" t="str">
        <f>IF('1. Staff Posts&amp;Salary (Listing)'!F294="","",'1. Staff Posts&amp;Salary (Listing)'!F294)</f>
        <v/>
      </c>
      <c r="H295" s="345" t="str">
        <f>IF('1. Staff Posts&amp;Salary (Listing)'!G294="","",'1. Staff Posts&amp;Salary (Listing)'!G294)</f>
        <v/>
      </c>
      <c r="I295" s="345" t="str">
        <f>IF('1. Staff Posts&amp;Salary (Listing)'!H294="","",'1. Staff Posts&amp;Salary (Listing)'!H294)</f>
        <v/>
      </c>
      <c r="J295" s="346" t="str">
        <f>IF('1. Staff Posts&amp;Salary (Listing)'!M294="","",'1. Staff Posts&amp;Salary (Listing)'!M294)</f>
        <v/>
      </c>
      <c r="K295" s="347"/>
      <c r="L295" s="348"/>
      <c r="M295" s="349">
        <f t="shared" si="36"/>
        <v>0</v>
      </c>
      <c r="N295" s="350">
        <f>IFERROR('1. Staff Posts&amp;Salary (Listing)'!L294/12*'2. Staff Costs (Annual)'!K295*'2. Staff Costs (Annual)'!L295*J295,0)</f>
        <v>0</v>
      </c>
      <c r="O295" s="248"/>
      <c r="P295" s="347"/>
      <c r="Q295" s="348"/>
      <c r="R295" s="349">
        <f t="shared" si="37"/>
        <v>0</v>
      </c>
      <c r="S295" s="350">
        <f>IFERROR('1. Staff Posts&amp;Salary (Listing)'!L294*(1+SUM(O295))/12*'2. Staff Costs (Annual)'!P295*'2. Staff Costs (Annual)'!Q295*J295,0)</f>
        <v>0</v>
      </c>
      <c r="T295" s="248"/>
      <c r="U295" s="347"/>
      <c r="V295" s="348"/>
      <c r="W295" s="349">
        <f t="shared" si="38"/>
        <v>0</v>
      </c>
      <c r="X295" s="350">
        <f>IFERROR('1. Staff Posts&amp;Salary (Listing)'!L294*(1+SUM(O295))*(1+SUM(T295))/12*'2. Staff Costs (Annual)'!U295*'2. Staff Costs (Annual)'!V295*J295,0)</f>
        <v>0</v>
      </c>
      <c r="Y295" s="248"/>
      <c r="Z295" s="347"/>
      <c r="AA295" s="348"/>
      <c r="AB295" s="349">
        <f t="shared" si="39"/>
        <v>0</v>
      </c>
      <c r="AC295" s="350">
        <f>IFERROR('1. Staff Posts&amp;Salary (Listing)'!L294*(1+SUM(O295))*(1+SUM(T295))*(1+SUM(Y295))/12*'2. Staff Costs (Annual)'!Z295*'2. Staff Costs (Annual)'!AA295*J295,0)</f>
        <v>0</v>
      </c>
      <c r="AD295" s="248"/>
      <c r="AE295" s="347"/>
      <c r="AF295" s="348"/>
      <c r="AG295" s="349">
        <f t="shared" si="40"/>
        <v>0</v>
      </c>
      <c r="AH295" s="350">
        <f>IFERROR('1. Staff Posts&amp;Salary (Listing)'!L294*(1+SUM(O295))*(1+SUM(T295))*(1+SUM(Y295))*(1+SUM(AD295))/12*'2. Staff Costs (Annual)'!AE295*'2. Staff Costs (Annual)'!AF295*J295,0)</f>
        <v>0</v>
      </c>
      <c r="AI295" s="351">
        <f t="shared" si="41"/>
        <v>0</v>
      </c>
      <c r="AJ295" s="352">
        <f t="shared" si="42"/>
        <v>0</v>
      </c>
      <c r="AK295" s="4"/>
    </row>
    <row r="296" spans="2:37" x14ac:dyDescent="0.25">
      <c r="B296" s="4"/>
      <c r="C296" s="344" t="str">
        <f>IF('1. Staff Posts&amp;Salary (Listing)'!C295="","",'1. Staff Posts&amp;Salary (Listing)'!C295)</f>
        <v/>
      </c>
      <c r="D296" s="345" t="str">
        <f>IF('1. Staff Posts&amp;Salary (Listing)'!D295="","",'1. Staff Posts&amp;Salary (Listing)'!D295)</f>
        <v/>
      </c>
      <c r="E296" s="345" t="str">
        <f>IF('1. Staff Posts&amp;Salary (Listing)'!E295="","",'1. Staff Posts&amp;Salary (Listing)'!E295)</f>
        <v/>
      </c>
      <c r="F296" s="345" t="str">
        <f>VLOOKUP(D296,'START - AWARD DETAILS'!$F$20:$I$40,3,0)</f>
        <v>&lt;select&gt;</v>
      </c>
      <c r="G296" s="345" t="str">
        <f>IF('1. Staff Posts&amp;Salary (Listing)'!F295="","",'1. Staff Posts&amp;Salary (Listing)'!F295)</f>
        <v/>
      </c>
      <c r="H296" s="345" t="str">
        <f>IF('1. Staff Posts&amp;Salary (Listing)'!G295="","",'1. Staff Posts&amp;Salary (Listing)'!G295)</f>
        <v/>
      </c>
      <c r="I296" s="345" t="str">
        <f>IF('1. Staff Posts&amp;Salary (Listing)'!H295="","",'1. Staff Posts&amp;Salary (Listing)'!H295)</f>
        <v/>
      </c>
      <c r="J296" s="346" t="str">
        <f>IF('1. Staff Posts&amp;Salary (Listing)'!M295="","",'1. Staff Posts&amp;Salary (Listing)'!M295)</f>
        <v/>
      </c>
      <c r="K296" s="347"/>
      <c r="L296" s="348"/>
      <c r="M296" s="349">
        <f t="shared" si="36"/>
        <v>0</v>
      </c>
      <c r="N296" s="350">
        <f>IFERROR('1. Staff Posts&amp;Salary (Listing)'!L295/12*'2. Staff Costs (Annual)'!K296*'2. Staff Costs (Annual)'!L296*J296,0)</f>
        <v>0</v>
      </c>
      <c r="O296" s="248"/>
      <c r="P296" s="347"/>
      <c r="Q296" s="348"/>
      <c r="R296" s="349">
        <f t="shared" si="37"/>
        <v>0</v>
      </c>
      <c r="S296" s="350">
        <f>IFERROR('1. Staff Posts&amp;Salary (Listing)'!L295*(1+SUM(O296))/12*'2. Staff Costs (Annual)'!P296*'2. Staff Costs (Annual)'!Q296*J296,0)</f>
        <v>0</v>
      </c>
      <c r="T296" s="248"/>
      <c r="U296" s="347"/>
      <c r="V296" s="348"/>
      <c r="W296" s="349">
        <f t="shared" si="38"/>
        <v>0</v>
      </c>
      <c r="X296" s="350">
        <f>IFERROR('1. Staff Posts&amp;Salary (Listing)'!L295*(1+SUM(O296))*(1+SUM(T296))/12*'2. Staff Costs (Annual)'!U296*'2. Staff Costs (Annual)'!V296*J296,0)</f>
        <v>0</v>
      </c>
      <c r="Y296" s="248"/>
      <c r="Z296" s="347"/>
      <c r="AA296" s="348"/>
      <c r="AB296" s="349">
        <f t="shared" si="39"/>
        <v>0</v>
      </c>
      <c r="AC296" s="350">
        <f>IFERROR('1. Staff Posts&amp;Salary (Listing)'!L295*(1+SUM(O296))*(1+SUM(T296))*(1+SUM(Y296))/12*'2. Staff Costs (Annual)'!Z296*'2. Staff Costs (Annual)'!AA296*J296,0)</f>
        <v>0</v>
      </c>
      <c r="AD296" s="248"/>
      <c r="AE296" s="347"/>
      <c r="AF296" s="348"/>
      <c r="AG296" s="349">
        <f t="shared" si="40"/>
        <v>0</v>
      </c>
      <c r="AH296" s="350">
        <f>IFERROR('1. Staff Posts&amp;Salary (Listing)'!L295*(1+SUM(O296))*(1+SUM(T296))*(1+SUM(Y296))*(1+SUM(AD296))/12*'2. Staff Costs (Annual)'!AE296*'2. Staff Costs (Annual)'!AF296*J296,0)</f>
        <v>0</v>
      </c>
      <c r="AI296" s="351">
        <f t="shared" si="41"/>
        <v>0</v>
      </c>
      <c r="AJ296" s="352">
        <f t="shared" si="42"/>
        <v>0</v>
      </c>
      <c r="AK296" s="4"/>
    </row>
    <row r="297" spans="2:37" x14ac:dyDescent="0.25">
      <c r="B297" s="4"/>
      <c r="C297" s="344" t="str">
        <f>IF('1. Staff Posts&amp;Salary (Listing)'!C296="","",'1. Staff Posts&amp;Salary (Listing)'!C296)</f>
        <v/>
      </c>
      <c r="D297" s="345" t="str">
        <f>IF('1. Staff Posts&amp;Salary (Listing)'!D296="","",'1. Staff Posts&amp;Salary (Listing)'!D296)</f>
        <v/>
      </c>
      <c r="E297" s="345" t="str">
        <f>IF('1. Staff Posts&amp;Salary (Listing)'!E296="","",'1. Staff Posts&amp;Salary (Listing)'!E296)</f>
        <v/>
      </c>
      <c r="F297" s="345" t="str">
        <f>VLOOKUP(D297,'START - AWARD DETAILS'!$F$20:$I$40,3,0)</f>
        <v>&lt;select&gt;</v>
      </c>
      <c r="G297" s="345" t="str">
        <f>IF('1. Staff Posts&amp;Salary (Listing)'!F296="","",'1. Staff Posts&amp;Salary (Listing)'!F296)</f>
        <v/>
      </c>
      <c r="H297" s="345" t="str">
        <f>IF('1. Staff Posts&amp;Salary (Listing)'!G296="","",'1. Staff Posts&amp;Salary (Listing)'!G296)</f>
        <v/>
      </c>
      <c r="I297" s="345" t="str">
        <f>IF('1. Staff Posts&amp;Salary (Listing)'!H296="","",'1. Staff Posts&amp;Salary (Listing)'!H296)</f>
        <v/>
      </c>
      <c r="J297" s="346" t="str">
        <f>IF('1. Staff Posts&amp;Salary (Listing)'!M296="","",'1. Staff Posts&amp;Salary (Listing)'!M296)</f>
        <v/>
      </c>
      <c r="K297" s="347"/>
      <c r="L297" s="348"/>
      <c r="M297" s="349">
        <f t="shared" si="36"/>
        <v>0</v>
      </c>
      <c r="N297" s="350">
        <f>IFERROR('1. Staff Posts&amp;Salary (Listing)'!L296/12*'2. Staff Costs (Annual)'!K297*'2. Staff Costs (Annual)'!L297*J297,0)</f>
        <v>0</v>
      </c>
      <c r="O297" s="248"/>
      <c r="P297" s="347"/>
      <c r="Q297" s="348"/>
      <c r="R297" s="349">
        <f t="shared" si="37"/>
        <v>0</v>
      </c>
      <c r="S297" s="350">
        <f>IFERROR('1. Staff Posts&amp;Salary (Listing)'!L296*(1+SUM(O297))/12*'2. Staff Costs (Annual)'!P297*'2. Staff Costs (Annual)'!Q297*J297,0)</f>
        <v>0</v>
      </c>
      <c r="T297" s="248"/>
      <c r="U297" s="347"/>
      <c r="V297" s="348"/>
      <c r="W297" s="349">
        <f t="shared" si="38"/>
        <v>0</v>
      </c>
      <c r="X297" s="350">
        <f>IFERROR('1. Staff Posts&amp;Salary (Listing)'!L296*(1+SUM(O297))*(1+SUM(T297))/12*'2. Staff Costs (Annual)'!U297*'2. Staff Costs (Annual)'!V297*J297,0)</f>
        <v>0</v>
      </c>
      <c r="Y297" s="248"/>
      <c r="Z297" s="347"/>
      <c r="AA297" s="348"/>
      <c r="AB297" s="349">
        <f t="shared" si="39"/>
        <v>0</v>
      </c>
      <c r="AC297" s="350">
        <f>IFERROR('1. Staff Posts&amp;Salary (Listing)'!L296*(1+SUM(O297))*(1+SUM(T297))*(1+SUM(Y297))/12*'2. Staff Costs (Annual)'!Z297*'2. Staff Costs (Annual)'!AA297*J297,0)</f>
        <v>0</v>
      </c>
      <c r="AD297" s="248"/>
      <c r="AE297" s="347"/>
      <c r="AF297" s="348"/>
      <c r="AG297" s="349">
        <f t="shared" si="40"/>
        <v>0</v>
      </c>
      <c r="AH297" s="350">
        <f>IFERROR('1. Staff Posts&amp;Salary (Listing)'!L296*(1+SUM(O297))*(1+SUM(T297))*(1+SUM(Y297))*(1+SUM(AD297))/12*'2. Staff Costs (Annual)'!AE297*'2. Staff Costs (Annual)'!AF297*J297,0)</f>
        <v>0</v>
      </c>
      <c r="AI297" s="351">
        <f t="shared" si="41"/>
        <v>0</v>
      </c>
      <c r="AJ297" s="352">
        <f t="shared" si="42"/>
        <v>0</v>
      </c>
      <c r="AK297" s="4"/>
    </row>
    <row r="298" spans="2:37" x14ac:dyDescent="0.25">
      <c r="B298" s="4"/>
      <c r="C298" s="344" t="str">
        <f>IF('1. Staff Posts&amp;Salary (Listing)'!C297="","",'1. Staff Posts&amp;Salary (Listing)'!C297)</f>
        <v/>
      </c>
      <c r="D298" s="345" t="str">
        <f>IF('1. Staff Posts&amp;Salary (Listing)'!D297="","",'1. Staff Posts&amp;Salary (Listing)'!D297)</f>
        <v/>
      </c>
      <c r="E298" s="345" t="str">
        <f>IF('1. Staff Posts&amp;Salary (Listing)'!E297="","",'1. Staff Posts&amp;Salary (Listing)'!E297)</f>
        <v/>
      </c>
      <c r="F298" s="345" t="str">
        <f>VLOOKUP(D298,'START - AWARD DETAILS'!$F$20:$I$40,3,0)</f>
        <v>&lt;select&gt;</v>
      </c>
      <c r="G298" s="345" t="str">
        <f>IF('1. Staff Posts&amp;Salary (Listing)'!F297="","",'1. Staff Posts&amp;Salary (Listing)'!F297)</f>
        <v/>
      </c>
      <c r="H298" s="345" t="str">
        <f>IF('1. Staff Posts&amp;Salary (Listing)'!G297="","",'1. Staff Posts&amp;Salary (Listing)'!G297)</f>
        <v/>
      </c>
      <c r="I298" s="345" t="str">
        <f>IF('1. Staff Posts&amp;Salary (Listing)'!H297="","",'1. Staff Posts&amp;Salary (Listing)'!H297)</f>
        <v/>
      </c>
      <c r="J298" s="346" t="str">
        <f>IF('1. Staff Posts&amp;Salary (Listing)'!M297="","",'1. Staff Posts&amp;Salary (Listing)'!M297)</f>
        <v/>
      </c>
      <c r="K298" s="347"/>
      <c r="L298" s="348"/>
      <c r="M298" s="349">
        <f t="shared" si="36"/>
        <v>0</v>
      </c>
      <c r="N298" s="350">
        <f>IFERROR('1. Staff Posts&amp;Salary (Listing)'!L297/12*'2. Staff Costs (Annual)'!K298*'2. Staff Costs (Annual)'!L298*J298,0)</f>
        <v>0</v>
      </c>
      <c r="O298" s="248"/>
      <c r="P298" s="347"/>
      <c r="Q298" s="348"/>
      <c r="R298" s="349">
        <f t="shared" si="37"/>
        <v>0</v>
      </c>
      <c r="S298" s="350">
        <f>IFERROR('1. Staff Posts&amp;Salary (Listing)'!L297*(1+SUM(O298))/12*'2. Staff Costs (Annual)'!P298*'2. Staff Costs (Annual)'!Q298*J298,0)</f>
        <v>0</v>
      </c>
      <c r="T298" s="248"/>
      <c r="U298" s="347"/>
      <c r="V298" s="348"/>
      <c r="W298" s="349">
        <f t="shared" si="38"/>
        <v>0</v>
      </c>
      <c r="X298" s="350">
        <f>IFERROR('1. Staff Posts&amp;Salary (Listing)'!L297*(1+SUM(O298))*(1+SUM(T298))/12*'2. Staff Costs (Annual)'!U298*'2. Staff Costs (Annual)'!V298*J298,0)</f>
        <v>0</v>
      </c>
      <c r="Y298" s="248"/>
      <c r="Z298" s="347"/>
      <c r="AA298" s="348"/>
      <c r="AB298" s="349">
        <f t="shared" si="39"/>
        <v>0</v>
      </c>
      <c r="AC298" s="350">
        <f>IFERROR('1. Staff Posts&amp;Salary (Listing)'!L297*(1+SUM(O298))*(1+SUM(T298))*(1+SUM(Y298))/12*'2. Staff Costs (Annual)'!Z298*'2. Staff Costs (Annual)'!AA298*J298,0)</f>
        <v>0</v>
      </c>
      <c r="AD298" s="248"/>
      <c r="AE298" s="347"/>
      <c r="AF298" s="348"/>
      <c r="AG298" s="349">
        <f t="shared" si="40"/>
        <v>0</v>
      </c>
      <c r="AH298" s="350">
        <f>IFERROR('1. Staff Posts&amp;Salary (Listing)'!L297*(1+SUM(O298))*(1+SUM(T298))*(1+SUM(Y298))*(1+SUM(AD298))/12*'2. Staff Costs (Annual)'!AE298*'2. Staff Costs (Annual)'!AF298*J298,0)</f>
        <v>0</v>
      </c>
      <c r="AI298" s="351">
        <f t="shared" si="41"/>
        <v>0</v>
      </c>
      <c r="AJ298" s="352">
        <f t="shared" si="42"/>
        <v>0</v>
      </c>
      <c r="AK298" s="4"/>
    </row>
    <row r="299" spans="2:37" x14ac:dyDescent="0.25">
      <c r="B299" s="4"/>
      <c r="C299" s="344" t="str">
        <f>IF('1. Staff Posts&amp;Salary (Listing)'!C298="","",'1. Staff Posts&amp;Salary (Listing)'!C298)</f>
        <v/>
      </c>
      <c r="D299" s="345" t="str">
        <f>IF('1. Staff Posts&amp;Salary (Listing)'!D298="","",'1. Staff Posts&amp;Salary (Listing)'!D298)</f>
        <v/>
      </c>
      <c r="E299" s="345" t="str">
        <f>IF('1. Staff Posts&amp;Salary (Listing)'!E298="","",'1. Staff Posts&amp;Salary (Listing)'!E298)</f>
        <v/>
      </c>
      <c r="F299" s="345" t="str">
        <f>VLOOKUP(D299,'START - AWARD DETAILS'!$F$20:$I$40,3,0)</f>
        <v>&lt;select&gt;</v>
      </c>
      <c r="G299" s="345" t="str">
        <f>IF('1. Staff Posts&amp;Salary (Listing)'!F298="","",'1. Staff Posts&amp;Salary (Listing)'!F298)</f>
        <v/>
      </c>
      <c r="H299" s="345" t="str">
        <f>IF('1. Staff Posts&amp;Salary (Listing)'!G298="","",'1. Staff Posts&amp;Salary (Listing)'!G298)</f>
        <v/>
      </c>
      <c r="I299" s="345" t="str">
        <f>IF('1. Staff Posts&amp;Salary (Listing)'!H298="","",'1. Staff Posts&amp;Salary (Listing)'!H298)</f>
        <v/>
      </c>
      <c r="J299" s="346" t="str">
        <f>IF('1. Staff Posts&amp;Salary (Listing)'!M298="","",'1. Staff Posts&amp;Salary (Listing)'!M298)</f>
        <v/>
      </c>
      <c r="K299" s="347"/>
      <c r="L299" s="348"/>
      <c r="M299" s="349">
        <f t="shared" si="36"/>
        <v>0</v>
      </c>
      <c r="N299" s="350">
        <f>IFERROR('1. Staff Posts&amp;Salary (Listing)'!L298/12*'2. Staff Costs (Annual)'!K299*'2. Staff Costs (Annual)'!L299*J299,0)</f>
        <v>0</v>
      </c>
      <c r="O299" s="248"/>
      <c r="P299" s="347"/>
      <c r="Q299" s="348"/>
      <c r="R299" s="349">
        <f t="shared" si="37"/>
        <v>0</v>
      </c>
      <c r="S299" s="350">
        <f>IFERROR('1. Staff Posts&amp;Salary (Listing)'!L298*(1+SUM(O299))/12*'2. Staff Costs (Annual)'!P299*'2. Staff Costs (Annual)'!Q299*J299,0)</f>
        <v>0</v>
      </c>
      <c r="T299" s="248"/>
      <c r="U299" s="347"/>
      <c r="V299" s="348"/>
      <c r="W299" s="349">
        <f t="shared" si="38"/>
        <v>0</v>
      </c>
      <c r="X299" s="350">
        <f>IFERROR('1. Staff Posts&amp;Salary (Listing)'!L298*(1+SUM(O299))*(1+SUM(T299))/12*'2. Staff Costs (Annual)'!U299*'2. Staff Costs (Annual)'!V299*J299,0)</f>
        <v>0</v>
      </c>
      <c r="Y299" s="248"/>
      <c r="Z299" s="347"/>
      <c r="AA299" s="348"/>
      <c r="AB299" s="349">
        <f t="shared" si="39"/>
        <v>0</v>
      </c>
      <c r="AC299" s="350">
        <f>IFERROR('1. Staff Posts&amp;Salary (Listing)'!L298*(1+SUM(O299))*(1+SUM(T299))*(1+SUM(Y299))/12*'2. Staff Costs (Annual)'!Z299*'2. Staff Costs (Annual)'!AA299*J299,0)</f>
        <v>0</v>
      </c>
      <c r="AD299" s="248"/>
      <c r="AE299" s="347"/>
      <c r="AF299" s="348"/>
      <c r="AG299" s="349">
        <f t="shared" si="40"/>
        <v>0</v>
      </c>
      <c r="AH299" s="350">
        <f>IFERROR('1. Staff Posts&amp;Salary (Listing)'!L298*(1+SUM(O299))*(1+SUM(T299))*(1+SUM(Y299))*(1+SUM(AD299))/12*'2. Staff Costs (Annual)'!AE299*'2. Staff Costs (Annual)'!AF299*J299,0)</f>
        <v>0</v>
      </c>
      <c r="AI299" s="351">
        <f t="shared" si="41"/>
        <v>0</v>
      </c>
      <c r="AJ299" s="352">
        <f t="shared" si="42"/>
        <v>0</v>
      </c>
      <c r="AK299" s="4"/>
    </row>
    <row r="300" spans="2:37" x14ac:dyDescent="0.25">
      <c r="B300" s="4"/>
      <c r="C300" s="344" t="str">
        <f>IF('1. Staff Posts&amp;Salary (Listing)'!C299="","",'1. Staff Posts&amp;Salary (Listing)'!C299)</f>
        <v/>
      </c>
      <c r="D300" s="345" t="str">
        <f>IF('1. Staff Posts&amp;Salary (Listing)'!D299="","",'1. Staff Posts&amp;Salary (Listing)'!D299)</f>
        <v/>
      </c>
      <c r="E300" s="345" t="str">
        <f>IF('1. Staff Posts&amp;Salary (Listing)'!E299="","",'1. Staff Posts&amp;Salary (Listing)'!E299)</f>
        <v/>
      </c>
      <c r="F300" s="345" t="str">
        <f>VLOOKUP(D300,'START - AWARD DETAILS'!$F$20:$I$40,3,0)</f>
        <v>&lt;select&gt;</v>
      </c>
      <c r="G300" s="345" t="str">
        <f>IF('1. Staff Posts&amp;Salary (Listing)'!F299="","",'1. Staff Posts&amp;Salary (Listing)'!F299)</f>
        <v/>
      </c>
      <c r="H300" s="345" t="str">
        <f>IF('1. Staff Posts&amp;Salary (Listing)'!G299="","",'1. Staff Posts&amp;Salary (Listing)'!G299)</f>
        <v/>
      </c>
      <c r="I300" s="345" t="str">
        <f>IF('1. Staff Posts&amp;Salary (Listing)'!H299="","",'1. Staff Posts&amp;Salary (Listing)'!H299)</f>
        <v/>
      </c>
      <c r="J300" s="346" t="str">
        <f>IF('1. Staff Posts&amp;Salary (Listing)'!M299="","",'1. Staff Posts&amp;Salary (Listing)'!M299)</f>
        <v/>
      </c>
      <c r="K300" s="347"/>
      <c r="L300" s="348"/>
      <c r="M300" s="349">
        <f t="shared" si="36"/>
        <v>0</v>
      </c>
      <c r="N300" s="350">
        <f>IFERROR('1. Staff Posts&amp;Salary (Listing)'!L299/12*'2. Staff Costs (Annual)'!K300*'2. Staff Costs (Annual)'!L300*J300,0)</f>
        <v>0</v>
      </c>
      <c r="O300" s="248"/>
      <c r="P300" s="347"/>
      <c r="Q300" s="348"/>
      <c r="R300" s="349">
        <f t="shared" si="37"/>
        <v>0</v>
      </c>
      <c r="S300" s="350">
        <f>IFERROR('1. Staff Posts&amp;Salary (Listing)'!L299*(1+SUM(O300))/12*'2. Staff Costs (Annual)'!P300*'2. Staff Costs (Annual)'!Q300*J300,0)</f>
        <v>0</v>
      </c>
      <c r="T300" s="248"/>
      <c r="U300" s="347"/>
      <c r="V300" s="348"/>
      <c r="W300" s="349">
        <f t="shared" si="38"/>
        <v>0</v>
      </c>
      <c r="X300" s="350">
        <f>IFERROR('1. Staff Posts&amp;Salary (Listing)'!L299*(1+SUM(O300))*(1+SUM(T300))/12*'2. Staff Costs (Annual)'!U300*'2. Staff Costs (Annual)'!V300*J300,0)</f>
        <v>0</v>
      </c>
      <c r="Y300" s="248"/>
      <c r="Z300" s="347"/>
      <c r="AA300" s="348"/>
      <c r="AB300" s="349">
        <f t="shared" si="39"/>
        <v>0</v>
      </c>
      <c r="AC300" s="350">
        <f>IFERROR('1. Staff Posts&amp;Salary (Listing)'!L299*(1+SUM(O300))*(1+SUM(T300))*(1+SUM(Y300))/12*'2. Staff Costs (Annual)'!Z300*'2. Staff Costs (Annual)'!AA300*J300,0)</f>
        <v>0</v>
      </c>
      <c r="AD300" s="248"/>
      <c r="AE300" s="347"/>
      <c r="AF300" s="348"/>
      <c r="AG300" s="349">
        <f t="shared" si="40"/>
        <v>0</v>
      </c>
      <c r="AH300" s="350">
        <f>IFERROR('1. Staff Posts&amp;Salary (Listing)'!L299*(1+SUM(O300))*(1+SUM(T300))*(1+SUM(Y300))*(1+SUM(AD300))/12*'2. Staff Costs (Annual)'!AE300*'2. Staff Costs (Annual)'!AF300*J300,0)</f>
        <v>0</v>
      </c>
      <c r="AI300" s="351">
        <f t="shared" si="41"/>
        <v>0</v>
      </c>
      <c r="AJ300" s="352">
        <f t="shared" si="42"/>
        <v>0</v>
      </c>
      <c r="AK300" s="4"/>
    </row>
    <row r="301" spans="2:37" x14ac:dyDescent="0.25">
      <c r="B301" s="4"/>
      <c r="C301" s="344" t="str">
        <f>IF('1. Staff Posts&amp;Salary (Listing)'!C300="","",'1. Staff Posts&amp;Salary (Listing)'!C300)</f>
        <v/>
      </c>
      <c r="D301" s="345" t="str">
        <f>IF('1. Staff Posts&amp;Salary (Listing)'!D300="","",'1. Staff Posts&amp;Salary (Listing)'!D300)</f>
        <v/>
      </c>
      <c r="E301" s="345" t="str">
        <f>IF('1. Staff Posts&amp;Salary (Listing)'!E300="","",'1. Staff Posts&amp;Salary (Listing)'!E300)</f>
        <v/>
      </c>
      <c r="F301" s="345" t="str">
        <f>VLOOKUP(D301,'START - AWARD DETAILS'!$F$20:$I$40,3,0)</f>
        <v>&lt;select&gt;</v>
      </c>
      <c r="G301" s="345" t="str">
        <f>IF('1. Staff Posts&amp;Salary (Listing)'!F300="","",'1. Staff Posts&amp;Salary (Listing)'!F300)</f>
        <v/>
      </c>
      <c r="H301" s="345" t="str">
        <f>IF('1. Staff Posts&amp;Salary (Listing)'!G300="","",'1. Staff Posts&amp;Salary (Listing)'!G300)</f>
        <v/>
      </c>
      <c r="I301" s="345" t="str">
        <f>IF('1. Staff Posts&amp;Salary (Listing)'!H300="","",'1. Staff Posts&amp;Salary (Listing)'!H300)</f>
        <v/>
      </c>
      <c r="J301" s="346" t="str">
        <f>IF('1. Staff Posts&amp;Salary (Listing)'!M300="","",'1. Staff Posts&amp;Salary (Listing)'!M300)</f>
        <v/>
      </c>
      <c r="K301" s="347"/>
      <c r="L301" s="348"/>
      <c r="M301" s="349">
        <f t="shared" si="36"/>
        <v>0</v>
      </c>
      <c r="N301" s="350">
        <f>IFERROR('1. Staff Posts&amp;Salary (Listing)'!L300/12*'2. Staff Costs (Annual)'!K301*'2. Staff Costs (Annual)'!L301*J301,0)</f>
        <v>0</v>
      </c>
      <c r="O301" s="248"/>
      <c r="P301" s="347"/>
      <c r="Q301" s="348"/>
      <c r="R301" s="349">
        <f t="shared" si="37"/>
        <v>0</v>
      </c>
      <c r="S301" s="350">
        <f>IFERROR('1. Staff Posts&amp;Salary (Listing)'!L300*(1+SUM(O301))/12*'2. Staff Costs (Annual)'!P301*'2. Staff Costs (Annual)'!Q301*J301,0)</f>
        <v>0</v>
      </c>
      <c r="T301" s="248"/>
      <c r="U301" s="347"/>
      <c r="V301" s="348"/>
      <c r="W301" s="349">
        <f t="shared" si="38"/>
        <v>0</v>
      </c>
      <c r="X301" s="350">
        <f>IFERROR('1. Staff Posts&amp;Salary (Listing)'!L300*(1+SUM(O301))*(1+SUM(T301))/12*'2. Staff Costs (Annual)'!U301*'2. Staff Costs (Annual)'!V301*J301,0)</f>
        <v>0</v>
      </c>
      <c r="Y301" s="248"/>
      <c r="Z301" s="347"/>
      <c r="AA301" s="348"/>
      <c r="AB301" s="349">
        <f t="shared" si="39"/>
        <v>0</v>
      </c>
      <c r="AC301" s="350">
        <f>IFERROR('1. Staff Posts&amp;Salary (Listing)'!L300*(1+SUM(O301))*(1+SUM(T301))*(1+SUM(Y301))/12*'2. Staff Costs (Annual)'!Z301*'2. Staff Costs (Annual)'!AA301*J301,0)</f>
        <v>0</v>
      </c>
      <c r="AD301" s="248"/>
      <c r="AE301" s="347"/>
      <c r="AF301" s="348"/>
      <c r="AG301" s="349">
        <f t="shared" si="40"/>
        <v>0</v>
      </c>
      <c r="AH301" s="350">
        <f>IFERROR('1. Staff Posts&amp;Salary (Listing)'!L300*(1+SUM(O301))*(1+SUM(T301))*(1+SUM(Y301))*(1+SUM(AD301))/12*'2. Staff Costs (Annual)'!AE301*'2. Staff Costs (Annual)'!AF301*J301,0)</f>
        <v>0</v>
      </c>
      <c r="AI301" s="351">
        <f t="shared" si="41"/>
        <v>0</v>
      </c>
      <c r="AJ301" s="352">
        <f t="shared" si="42"/>
        <v>0</v>
      </c>
      <c r="AK301" s="4"/>
    </row>
    <row r="302" spans="2:37" x14ac:dyDescent="0.25">
      <c r="B302" s="4"/>
      <c r="C302" s="344" t="str">
        <f>IF('1. Staff Posts&amp;Salary (Listing)'!C301="","",'1. Staff Posts&amp;Salary (Listing)'!C301)</f>
        <v/>
      </c>
      <c r="D302" s="345" t="str">
        <f>IF('1. Staff Posts&amp;Salary (Listing)'!D301="","",'1. Staff Posts&amp;Salary (Listing)'!D301)</f>
        <v/>
      </c>
      <c r="E302" s="345" t="str">
        <f>IF('1. Staff Posts&amp;Salary (Listing)'!E301="","",'1. Staff Posts&amp;Salary (Listing)'!E301)</f>
        <v/>
      </c>
      <c r="F302" s="345" t="str">
        <f>VLOOKUP(D302,'START - AWARD DETAILS'!$F$20:$I$40,3,0)</f>
        <v>&lt;select&gt;</v>
      </c>
      <c r="G302" s="345" t="str">
        <f>IF('1. Staff Posts&amp;Salary (Listing)'!F301="","",'1. Staff Posts&amp;Salary (Listing)'!F301)</f>
        <v/>
      </c>
      <c r="H302" s="345" t="str">
        <f>IF('1. Staff Posts&amp;Salary (Listing)'!G301="","",'1. Staff Posts&amp;Salary (Listing)'!G301)</f>
        <v/>
      </c>
      <c r="I302" s="345" t="str">
        <f>IF('1. Staff Posts&amp;Salary (Listing)'!H301="","",'1. Staff Posts&amp;Salary (Listing)'!H301)</f>
        <v/>
      </c>
      <c r="J302" s="346" t="str">
        <f>IF('1. Staff Posts&amp;Salary (Listing)'!M301="","",'1. Staff Posts&amp;Salary (Listing)'!M301)</f>
        <v/>
      </c>
      <c r="K302" s="347"/>
      <c r="L302" s="348"/>
      <c r="M302" s="349">
        <f t="shared" si="36"/>
        <v>0</v>
      </c>
      <c r="N302" s="350">
        <f>IFERROR('1. Staff Posts&amp;Salary (Listing)'!L301/12*'2. Staff Costs (Annual)'!K302*'2. Staff Costs (Annual)'!L302*J302,0)</f>
        <v>0</v>
      </c>
      <c r="O302" s="248"/>
      <c r="P302" s="347"/>
      <c r="Q302" s="348"/>
      <c r="R302" s="349">
        <f t="shared" si="37"/>
        <v>0</v>
      </c>
      <c r="S302" s="350">
        <f>IFERROR('1. Staff Posts&amp;Salary (Listing)'!L301*(1+SUM(O302))/12*'2. Staff Costs (Annual)'!P302*'2. Staff Costs (Annual)'!Q302*J302,0)</f>
        <v>0</v>
      </c>
      <c r="T302" s="248"/>
      <c r="U302" s="347"/>
      <c r="V302" s="348"/>
      <c r="W302" s="349">
        <f t="shared" si="38"/>
        <v>0</v>
      </c>
      <c r="X302" s="350">
        <f>IFERROR('1. Staff Posts&amp;Salary (Listing)'!L301*(1+SUM(O302))*(1+SUM(T302))/12*'2. Staff Costs (Annual)'!U302*'2. Staff Costs (Annual)'!V302*J302,0)</f>
        <v>0</v>
      </c>
      <c r="Y302" s="248"/>
      <c r="Z302" s="347"/>
      <c r="AA302" s="348"/>
      <c r="AB302" s="349">
        <f t="shared" si="39"/>
        <v>0</v>
      </c>
      <c r="AC302" s="350">
        <f>IFERROR('1. Staff Posts&amp;Salary (Listing)'!L301*(1+SUM(O302))*(1+SUM(T302))*(1+SUM(Y302))/12*'2. Staff Costs (Annual)'!Z302*'2. Staff Costs (Annual)'!AA302*J302,0)</f>
        <v>0</v>
      </c>
      <c r="AD302" s="248"/>
      <c r="AE302" s="347"/>
      <c r="AF302" s="348"/>
      <c r="AG302" s="349">
        <f t="shared" si="40"/>
        <v>0</v>
      </c>
      <c r="AH302" s="350">
        <f>IFERROR('1. Staff Posts&amp;Salary (Listing)'!L301*(1+SUM(O302))*(1+SUM(T302))*(1+SUM(Y302))*(1+SUM(AD302))/12*'2. Staff Costs (Annual)'!AE302*'2. Staff Costs (Annual)'!AF302*J302,0)</f>
        <v>0</v>
      </c>
      <c r="AI302" s="351">
        <f t="shared" si="41"/>
        <v>0</v>
      </c>
      <c r="AJ302" s="352">
        <f t="shared" si="42"/>
        <v>0</v>
      </c>
      <c r="AK302" s="4"/>
    </row>
    <row r="303" spans="2:37" x14ac:dyDescent="0.25">
      <c r="B303" s="4"/>
      <c r="C303" s="344" t="str">
        <f>IF('1. Staff Posts&amp;Salary (Listing)'!C302="","",'1. Staff Posts&amp;Salary (Listing)'!C302)</f>
        <v/>
      </c>
      <c r="D303" s="345" t="str">
        <f>IF('1. Staff Posts&amp;Salary (Listing)'!D302="","",'1. Staff Posts&amp;Salary (Listing)'!D302)</f>
        <v/>
      </c>
      <c r="E303" s="345" t="str">
        <f>IF('1. Staff Posts&amp;Salary (Listing)'!E302="","",'1. Staff Posts&amp;Salary (Listing)'!E302)</f>
        <v/>
      </c>
      <c r="F303" s="345" t="str">
        <f>VLOOKUP(D303,'START - AWARD DETAILS'!$F$20:$I$40,3,0)</f>
        <v>&lt;select&gt;</v>
      </c>
      <c r="G303" s="345" t="str">
        <f>IF('1. Staff Posts&amp;Salary (Listing)'!F302="","",'1. Staff Posts&amp;Salary (Listing)'!F302)</f>
        <v/>
      </c>
      <c r="H303" s="345" t="str">
        <f>IF('1. Staff Posts&amp;Salary (Listing)'!G302="","",'1. Staff Posts&amp;Salary (Listing)'!G302)</f>
        <v/>
      </c>
      <c r="I303" s="345" t="str">
        <f>IF('1. Staff Posts&amp;Salary (Listing)'!H302="","",'1. Staff Posts&amp;Salary (Listing)'!H302)</f>
        <v/>
      </c>
      <c r="J303" s="346" t="str">
        <f>IF('1. Staff Posts&amp;Salary (Listing)'!M302="","",'1. Staff Posts&amp;Salary (Listing)'!M302)</f>
        <v/>
      </c>
      <c r="K303" s="347"/>
      <c r="L303" s="348"/>
      <c r="M303" s="349">
        <f t="shared" si="36"/>
        <v>0</v>
      </c>
      <c r="N303" s="350">
        <f>IFERROR('1. Staff Posts&amp;Salary (Listing)'!L302/12*'2. Staff Costs (Annual)'!K303*'2. Staff Costs (Annual)'!L303*J303,0)</f>
        <v>0</v>
      </c>
      <c r="O303" s="248"/>
      <c r="P303" s="347"/>
      <c r="Q303" s="348"/>
      <c r="R303" s="349">
        <f t="shared" si="37"/>
        <v>0</v>
      </c>
      <c r="S303" s="350">
        <f>IFERROR('1. Staff Posts&amp;Salary (Listing)'!L302*(1+SUM(O303))/12*'2. Staff Costs (Annual)'!P303*'2. Staff Costs (Annual)'!Q303*J303,0)</f>
        <v>0</v>
      </c>
      <c r="T303" s="248"/>
      <c r="U303" s="347"/>
      <c r="V303" s="348"/>
      <c r="W303" s="349">
        <f t="shared" si="38"/>
        <v>0</v>
      </c>
      <c r="X303" s="350">
        <f>IFERROR('1. Staff Posts&amp;Salary (Listing)'!L302*(1+SUM(O303))*(1+SUM(T303))/12*'2. Staff Costs (Annual)'!U303*'2. Staff Costs (Annual)'!V303*J303,0)</f>
        <v>0</v>
      </c>
      <c r="Y303" s="248"/>
      <c r="Z303" s="347"/>
      <c r="AA303" s="348"/>
      <c r="AB303" s="349">
        <f t="shared" si="39"/>
        <v>0</v>
      </c>
      <c r="AC303" s="350">
        <f>IFERROR('1. Staff Posts&amp;Salary (Listing)'!L302*(1+SUM(O303))*(1+SUM(T303))*(1+SUM(Y303))/12*'2. Staff Costs (Annual)'!Z303*'2. Staff Costs (Annual)'!AA303*J303,0)</f>
        <v>0</v>
      </c>
      <c r="AD303" s="248"/>
      <c r="AE303" s="347"/>
      <c r="AF303" s="348"/>
      <c r="AG303" s="349">
        <f t="shared" si="40"/>
        <v>0</v>
      </c>
      <c r="AH303" s="350">
        <f>IFERROR('1. Staff Posts&amp;Salary (Listing)'!L302*(1+SUM(O303))*(1+SUM(T303))*(1+SUM(Y303))*(1+SUM(AD303))/12*'2. Staff Costs (Annual)'!AE303*'2. Staff Costs (Annual)'!AF303*J303,0)</f>
        <v>0</v>
      </c>
      <c r="AI303" s="351">
        <f t="shared" si="41"/>
        <v>0</v>
      </c>
      <c r="AJ303" s="352">
        <f t="shared" si="42"/>
        <v>0</v>
      </c>
      <c r="AK303" s="4"/>
    </row>
    <row r="304" spans="2:37" x14ac:dyDescent="0.25">
      <c r="B304" s="4"/>
      <c r="C304" s="344" t="str">
        <f>IF('1. Staff Posts&amp;Salary (Listing)'!C303="","",'1. Staff Posts&amp;Salary (Listing)'!C303)</f>
        <v/>
      </c>
      <c r="D304" s="345" t="str">
        <f>IF('1. Staff Posts&amp;Salary (Listing)'!D303="","",'1. Staff Posts&amp;Salary (Listing)'!D303)</f>
        <v/>
      </c>
      <c r="E304" s="345" t="str">
        <f>IF('1. Staff Posts&amp;Salary (Listing)'!E303="","",'1. Staff Posts&amp;Salary (Listing)'!E303)</f>
        <v/>
      </c>
      <c r="F304" s="345" t="str">
        <f>VLOOKUP(D304,'START - AWARD DETAILS'!$F$20:$I$40,3,0)</f>
        <v>&lt;select&gt;</v>
      </c>
      <c r="G304" s="345" t="str">
        <f>IF('1. Staff Posts&amp;Salary (Listing)'!F303="","",'1. Staff Posts&amp;Salary (Listing)'!F303)</f>
        <v/>
      </c>
      <c r="H304" s="345" t="str">
        <f>IF('1. Staff Posts&amp;Salary (Listing)'!G303="","",'1. Staff Posts&amp;Salary (Listing)'!G303)</f>
        <v/>
      </c>
      <c r="I304" s="345" t="str">
        <f>IF('1. Staff Posts&amp;Salary (Listing)'!H303="","",'1. Staff Posts&amp;Salary (Listing)'!H303)</f>
        <v/>
      </c>
      <c r="J304" s="346" t="str">
        <f>IF('1. Staff Posts&amp;Salary (Listing)'!M303="","",'1. Staff Posts&amp;Salary (Listing)'!M303)</f>
        <v/>
      </c>
      <c r="K304" s="347"/>
      <c r="L304" s="348"/>
      <c r="M304" s="349">
        <f t="shared" si="36"/>
        <v>0</v>
      </c>
      <c r="N304" s="350">
        <f>IFERROR('1. Staff Posts&amp;Salary (Listing)'!L303/12*'2. Staff Costs (Annual)'!K304*'2. Staff Costs (Annual)'!L304*J304,0)</f>
        <v>0</v>
      </c>
      <c r="O304" s="248"/>
      <c r="P304" s="347"/>
      <c r="Q304" s="348"/>
      <c r="R304" s="349">
        <f t="shared" si="37"/>
        <v>0</v>
      </c>
      <c r="S304" s="350">
        <f>IFERROR('1. Staff Posts&amp;Salary (Listing)'!L303*(1+SUM(O304))/12*'2. Staff Costs (Annual)'!P304*'2. Staff Costs (Annual)'!Q304*J304,0)</f>
        <v>0</v>
      </c>
      <c r="T304" s="248"/>
      <c r="U304" s="347"/>
      <c r="V304" s="348"/>
      <c r="W304" s="349">
        <f t="shared" si="38"/>
        <v>0</v>
      </c>
      <c r="X304" s="350">
        <f>IFERROR('1. Staff Posts&amp;Salary (Listing)'!L303*(1+SUM(O304))*(1+SUM(T304))/12*'2. Staff Costs (Annual)'!U304*'2. Staff Costs (Annual)'!V304*J304,0)</f>
        <v>0</v>
      </c>
      <c r="Y304" s="248"/>
      <c r="Z304" s="347"/>
      <c r="AA304" s="348"/>
      <c r="AB304" s="349">
        <f t="shared" si="39"/>
        <v>0</v>
      </c>
      <c r="AC304" s="350">
        <f>IFERROR('1. Staff Posts&amp;Salary (Listing)'!L303*(1+SUM(O304))*(1+SUM(T304))*(1+SUM(Y304))/12*'2. Staff Costs (Annual)'!Z304*'2. Staff Costs (Annual)'!AA304*J304,0)</f>
        <v>0</v>
      </c>
      <c r="AD304" s="248"/>
      <c r="AE304" s="347"/>
      <c r="AF304" s="348"/>
      <c r="AG304" s="349">
        <f t="shared" si="40"/>
        <v>0</v>
      </c>
      <c r="AH304" s="350">
        <f>IFERROR('1. Staff Posts&amp;Salary (Listing)'!L303*(1+SUM(O304))*(1+SUM(T304))*(1+SUM(Y304))*(1+SUM(AD304))/12*'2. Staff Costs (Annual)'!AE304*'2. Staff Costs (Annual)'!AF304*J304,0)</f>
        <v>0</v>
      </c>
      <c r="AI304" s="351">
        <f t="shared" si="41"/>
        <v>0</v>
      </c>
      <c r="AJ304" s="352">
        <f t="shared" si="42"/>
        <v>0</v>
      </c>
      <c r="AK304" s="4"/>
    </row>
    <row r="305" spans="2:37" x14ac:dyDescent="0.25">
      <c r="B305" s="4"/>
      <c r="C305" s="344" t="str">
        <f>IF('1. Staff Posts&amp;Salary (Listing)'!C304="","",'1. Staff Posts&amp;Salary (Listing)'!C304)</f>
        <v/>
      </c>
      <c r="D305" s="345" t="str">
        <f>IF('1. Staff Posts&amp;Salary (Listing)'!D304="","",'1. Staff Posts&amp;Salary (Listing)'!D304)</f>
        <v/>
      </c>
      <c r="E305" s="345" t="str">
        <f>IF('1. Staff Posts&amp;Salary (Listing)'!E304="","",'1. Staff Posts&amp;Salary (Listing)'!E304)</f>
        <v/>
      </c>
      <c r="F305" s="345" t="str">
        <f>VLOOKUP(D305,'START - AWARD DETAILS'!$F$20:$I$40,3,0)</f>
        <v>&lt;select&gt;</v>
      </c>
      <c r="G305" s="345" t="str">
        <f>IF('1. Staff Posts&amp;Salary (Listing)'!F304="","",'1. Staff Posts&amp;Salary (Listing)'!F304)</f>
        <v/>
      </c>
      <c r="H305" s="345" t="str">
        <f>IF('1. Staff Posts&amp;Salary (Listing)'!G304="","",'1. Staff Posts&amp;Salary (Listing)'!G304)</f>
        <v/>
      </c>
      <c r="I305" s="345" t="str">
        <f>IF('1. Staff Posts&amp;Salary (Listing)'!H304="","",'1. Staff Posts&amp;Salary (Listing)'!H304)</f>
        <v/>
      </c>
      <c r="J305" s="346" t="str">
        <f>IF('1. Staff Posts&amp;Salary (Listing)'!M304="","",'1. Staff Posts&amp;Salary (Listing)'!M304)</f>
        <v/>
      </c>
      <c r="K305" s="347"/>
      <c r="L305" s="348"/>
      <c r="M305" s="349">
        <f t="shared" si="36"/>
        <v>0</v>
      </c>
      <c r="N305" s="350">
        <f>IFERROR('1. Staff Posts&amp;Salary (Listing)'!L304/12*'2. Staff Costs (Annual)'!K305*'2. Staff Costs (Annual)'!L305*J305,0)</f>
        <v>0</v>
      </c>
      <c r="O305" s="248"/>
      <c r="P305" s="347"/>
      <c r="Q305" s="348"/>
      <c r="R305" s="349">
        <f t="shared" si="37"/>
        <v>0</v>
      </c>
      <c r="S305" s="350">
        <f>IFERROR('1. Staff Posts&amp;Salary (Listing)'!L304*(1+SUM(O305))/12*'2. Staff Costs (Annual)'!P305*'2. Staff Costs (Annual)'!Q305*J305,0)</f>
        <v>0</v>
      </c>
      <c r="T305" s="248"/>
      <c r="U305" s="347"/>
      <c r="V305" s="348"/>
      <c r="W305" s="349">
        <f t="shared" si="38"/>
        <v>0</v>
      </c>
      <c r="X305" s="350">
        <f>IFERROR('1. Staff Posts&amp;Salary (Listing)'!L304*(1+SUM(O305))*(1+SUM(T305))/12*'2. Staff Costs (Annual)'!U305*'2. Staff Costs (Annual)'!V305*J305,0)</f>
        <v>0</v>
      </c>
      <c r="Y305" s="248"/>
      <c r="Z305" s="347"/>
      <c r="AA305" s="348"/>
      <c r="AB305" s="349">
        <f t="shared" si="39"/>
        <v>0</v>
      </c>
      <c r="AC305" s="350">
        <f>IFERROR('1. Staff Posts&amp;Salary (Listing)'!L304*(1+SUM(O305))*(1+SUM(T305))*(1+SUM(Y305))/12*'2. Staff Costs (Annual)'!Z305*'2. Staff Costs (Annual)'!AA305*J305,0)</f>
        <v>0</v>
      </c>
      <c r="AD305" s="248"/>
      <c r="AE305" s="347"/>
      <c r="AF305" s="348"/>
      <c r="AG305" s="349">
        <f t="shared" si="40"/>
        <v>0</v>
      </c>
      <c r="AH305" s="350">
        <f>IFERROR('1. Staff Posts&amp;Salary (Listing)'!L304*(1+SUM(O305))*(1+SUM(T305))*(1+SUM(Y305))*(1+SUM(AD305))/12*'2. Staff Costs (Annual)'!AE305*'2. Staff Costs (Annual)'!AF305*J305,0)</f>
        <v>0</v>
      </c>
      <c r="AI305" s="351">
        <f t="shared" si="41"/>
        <v>0</v>
      </c>
      <c r="AJ305" s="352">
        <f t="shared" si="42"/>
        <v>0</v>
      </c>
      <c r="AK305" s="4"/>
    </row>
    <row r="306" spans="2:37" x14ac:dyDescent="0.25">
      <c r="B306" s="4"/>
      <c r="C306" s="344" t="str">
        <f>IF('1. Staff Posts&amp;Salary (Listing)'!C305="","",'1. Staff Posts&amp;Salary (Listing)'!C305)</f>
        <v/>
      </c>
      <c r="D306" s="345" t="str">
        <f>IF('1. Staff Posts&amp;Salary (Listing)'!D305="","",'1. Staff Posts&amp;Salary (Listing)'!D305)</f>
        <v/>
      </c>
      <c r="E306" s="345" t="str">
        <f>IF('1. Staff Posts&amp;Salary (Listing)'!E305="","",'1. Staff Posts&amp;Salary (Listing)'!E305)</f>
        <v/>
      </c>
      <c r="F306" s="345" t="str">
        <f>VLOOKUP(D306,'START - AWARD DETAILS'!$F$20:$I$40,3,0)</f>
        <v>&lt;select&gt;</v>
      </c>
      <c r="G306" s="345" t="str">
        <f>IF('1. Staff Posts&amp;Salary (Listing)'!F305="","",'1. Staff Posts&amp;Salary (Listing)'!F305)</f>
        <v/>
      </c>
      <c r="H306" s="345" t="str">
        <f>IF('1. Staff Posts&amp;Salary (Listing)'!G305="","",'1. Staff Posts&amp;Salary (Listing)'!G305)</f>
        <v/>
      </c>
      <c r="I306" s="345" t="str">
        <f>IF('1. Staff Posts&amp;Salary (Listing)'!H305="","",'1. Staff Posts&amp;Salary (Listing)'!H305)</f>
        <v/>
      </c>
      <c r="J306" s="346" t="str">
        <f>IF('1. Staff Posts&amp;Salary (Listing)'!M305="","",'1. Staff Posts&amp;Salary (Listing)'!M305)</f>
        <v/>
      </c>
      <c r="K306" s="347"/>
      <c r="L306" s="348"/>
      <c r="M306" s="349">
        <f t="shared" si="36"/>
        <v>0</v>
      </c>
      <c r="N306" s="350">
        <f>IFERROR('1. Staff Posts&amp;Salary (Listing)'!L305/12*'2. Staff Costs (Annual)'!K306*'2. Staff Costs (Annual)'!L306*J306,0)</f>
        <v>0</v>
      </c>
      <c r="O306" s="248"/>
      <c r="P306" s="347"/>
      <c r="Q306" s="348"/>
      <c r="R306" s="349">
        <f t="shared" si="37"/>
        <v>0</v>
      </c>
      <c r="S306" s="350">
        <f>IFERROR('1. Staff Posts&amp;Salary (Listing)'!L305*(1+SUM(O306))/12*'2. Staff Costs (Annual)'!P306*'2. Staff Costs (Annual)'!Q306*J306,0)</f>
        <v>0</v>
      </c>
      <c r="T306" s="248"/>
      <c r="U306" s="347"/>
      <c r="V306" s="348"/>
      <c r="W306" s="349">
        <f t="shared" si="38"/>
        <v>0</v>
      </c>
      <c r="X306" s="350">
        <f>IFERROR('1. Staff Posts&amp;Salary (Listing)'!L305*(1+SUM(O306))*(1+SUM(T306))/12*'2. Staff Costs (Annual)'!U306*'2. Staff Costs (Annual)'!V306*J306,0)</f>
        <v>0</v>
      </c>
      <c r="Y306" s="248"/>
      <c r="Z306" s="347"/>
      <c r="AA306" s="348"/>
      <c r="AB306" s="349">
        <f t="shared" si="39"/>
        <v>0</v>
      </c>
      <c r="AC306" s="350">
        <f>IFERROR('1. Staff Posts&amp;Salary (Listing)'!L305*(1+SUM(O306))*(1+SUM(T306))*(1+SUM(Y306))/12*'2. Staff Costs (Annual)'!Z306*'2. Staff Costs (Annual)'!AA306*J306,0)</f>
        <v>0</v>
      </c>
      <c r="AD306" s="248"/>
      <c r="AE306" s="347"/>
      <c r="AF306" s="348"/>
      <c r="AG306" s="349">
        <f t="shared" si="40"/>
        <v>0</v>
      </c>
      <c r="AH306" s="350">
        <f>IFERROR('1. Staff Posts&amp;Salary (Listing)'!L305*(1+SUM(O306))*(1+SUM(T306))*(1+SUM(Y306))*(1+SUM(AD306))/12*'2. Staff Costs (Annual)'!AE306*'2. Staff Costs (Annual)'!AF306*J306,0)</f>
        <v>0</v>
      </c>
      <c r="AI306" s="351">
        <f t="shared" si="41"/>
        <v>0</v>
      </c>
      <c r="AJ306" s="352">
        <f t="shared" si="42"/>
        <v>0</v>
      </c>
      <c r="AK306" s="4"/>
    </row>
    <row r="307" spans="2:37" x14ac:dyDescent="0.25">
      <c r="B307" s="4"/>
      <c r="C307" s="344" t="str">
        <f>IF('1. Staff Posts&amp;Salary (Listing)'!C306="","",'1. Staff Posts&amp;Salary (Listing)'!C306)</f>
        <v/>
      </c>
      <c r="D307" s="345" t="str">
        <f>IF('1. Staff Posts&amp;Salary (Listing)'!D306="","",'1. Staff Posts&amp;Salary (Listing)'!D306)</f>
        <v/>
      </c>
      <c r="E307" s="345" t="str">
        <f>IF('1. Staff Posts&amp;Salary (Listing)'!E306="","",'1. Staff Posts&amp;Salary (Listing)'!E306)</f>
        <v/>
      </c>
      <c r="F307" s="345" t="str">
        <f>VLOOKUP(D307,'START - AWARD DETAILS'!$F$20:$I$40,3,0)</f>
        <v>&lt;select&gt;</v>
      </c>
      <c r="G307" s="345" t="str">
        <f>IF('1. Staff Posts&amp;Salary (Listing)'!F306="","",'1. Staff Posts&amp;Salary (Listing)'!F306)</f>
        <v/>
      </c>
      <c r="H307" s="345" t="str">
        <f>IF('1. Staff Posts&amp;Salary (Listing)'!G306="","",'1. Staff Posts&amp;Salary (Listing)'!G306)</f>
        <v/>
      </c>
      <c r="I307" s="345" t="str">
        <f>IF('1. Staff Posts&amp;Salary (Listing)'!H306="","",'1. Staff Posts&amp;Salary (Listing)'!H306)</f>
        <v/>
      </c>
      <c r="J307" s="346" t="str">
        <f>IF('1. Staff Posts&amp;Salary (Listing)'!M306="","",'1. Staff Posts&amp;Salary (Listing)'!M306)</f>
        <v/>
      </c>
      <c r="K307" s="347"/>
      <c r="L307" s="348"/>
      <c r="M307" s="349">
        <f t="shared" si="36"/>
        <v>0</v>
      </c>
      <c r="N307" s="350">
        <f>IFERROR('1. Staff Posts&amp;Salary (Listing)'!L306/12*'2. Staff Costs (Annual)'!K307*'2. Staff Costs (Annual)'!L307*J307,0)</f>
        <v>0</v>
      </c>
      <c r="O307" s="248"/>
      <c r="P307" s="347"/>
      <c r="Q307" s="348"/>
      <c r="R307" s="349">
        <f t="shared" si="37"/>
        <v>0</v>
      </c>
      <c r="S307" s="350">
        <f>IFERROR('1. Staff Posts&amp;Salary (Listing)'!L306*(1+SUM(O307))/12*'2. Staff Costs (Annual)'!P307*'2. Staff Costs (Annual)'!Q307*J307,0)</f>
        <v>0</v>
      </c>
      <c r="T307" s="248"/>
      <c r="U307" s="347"/>
      <c r="V307" s="348"/>
      <c r="W307" s="349">
        <f t="shared" si="38"/>
        <v>0</v>
      </c>
      <c r="X307" s="350">
        <f>IFERROR('1. Staff Posts&amp;Salary (Listing)'!L306*(1+SUM(O307))*(1+SUM(T307))/12*'2. Staff Costs (Annual)'!U307*'2. Staff Costs (Annual)'!V307*J307,0)</f>
        <v>0</v>
      </c>
      <c r="Y307" s="248"/>
      <c r="Z307" s="347"/>
      <c r="AA307" s="348"/>
      <c r="AB307" s="349">
        <f t="shared" si="39"/>
        <v>0</v>
      </c>
      <c r="AC307" s="350">
        <f>IFERROR('1. Staff Posts&amp;Salary (Listing)'!L306*(1+SUM(O307))*(1+SUM(T307))*(1+SUM(Y307))/12*'2. Staff Costs (Annual)'!Z307*'2. Staff Costs (Annual)'!AA307*J307,0)</f>
        <v>0</v>
      </c>
      <c r="AD307" s="248"/>
      <c r="AE307" s="347"/>
      <c r="AF307" s="348"/>
      <c r="AG307" s="349">
        <f t="shared" si="40"/>
        <v>0</v>
      </c>
      <c r="AH307" s="350">
        <f>IFERROR('1. Staff Posts&amp;Salary (Listing)'!L306*(1+SUM(O307))*(1+SUM(T307))*(1+SUM(Y307))*(1+SUM(AD307))/12*'2. Staff Costs (Annual)'!AE307*'2. Staff Costs (Annual)'!AF307*J307,0)</f>
        <v>0</v>
      </c>
      <c r="AI307" s="351">
        <f t="shared" si="41"/>
        <v>0</v>
      </c>
      <c r="AJ307" s="352">
        <f t="shared" si="42"/>
        <v>0</v>
      </c>
      <c r="AK307" s="4"/>
    </row>
    <row r="308" spans="2:37" x14ac:dyDescent="0.25">
      <c r="B308" s="4"/>
      <c r="C308" s="344" t="str">
        <f>IF('1. Staff Posts&amp;Salary (Listing)'!C307="","",'1. Staff Posts&amp;Salary (Listing)'!C307)</f>
        <v/>
      </c>
      <c r="D308" s="345" t="str">
        <f>IF('1. Staff Posts&amp;Salary (Listing)'!D307="","",'1. Staff Posts&amp;Salary (Listing)'!D307)</f>
        <v/>
      </c>
      <c r="E308" s="345" t="str">
        <f>IF('1. Staff Posts&amp;Salary (Listing)'!E307="","",'1. Staff Posts&amp;Salary (Listing)'!E307)</f>
        <v/>
      </c>
      <c r="F308" s="345" t="str">
        <f>VLOOKUP(D308,'START - AWARD DETAILS'!$F$20:$I$40,3,0)</f>
        <v>&lt;select&gt;</v>
      </c>
      <c r="G308" s="345" t="str">
        <f>IF('1. Staff Posts&amp;Salary (Listing)'!F307="","",'1. Staff Posts&amp;Salary (Listing)'!F307)</f>
        <v/>
      </c>
      <c r="H308" s="345" t="str">
        <f>IF('1. Staff Posts&amp;Salary (Listing)'!G307="","",'1. Staff Posts&amp;Salary (Listing)'!G307)</f>
        <v/>
      </c>
      <c r="I308" s="345" t="str">
        <f>IF('1. Staff Posts&amp;Salary (Listing)'!H307="","",'1. Staff Posts&amp;Salary (Listing)'!H307)</f>
        <v/>
      </c>
      <c r="J308" s="346" t="str">
        <f>IF('1. Staff Posts&amp;Salary (Listing)'!M307="","",'1. Staff Posts&amp;Salary (Listing)'!M307)</f>
        <v/>
      </c>
      <c r="K308" s="347"/>
      <c r="L308" s="348"/>
      <c r="M308" s="349">
        <f t="shared" si="36"/>
        <v>0</v>
      </c>
      <c r="N308" s="350">
        <f>IFERROR('1. Staff Posts&amp;Salary (Listing)'!L307/12*'2. Staff Costs (Annual)'!K308*'2. Staff Costs (Annual)'!L308*J308,0)</f>
        <v>0</v>
      </c>
      <c r="O308" s="248"/>
      <c r="P308" s="347"/>
      <c r="Q308" s="348"/>
      <c r="R308" s="349">
        <f t="shared" si="37"/>
        <v>0</v>
      </c>
      <c r="S308" s="350">
        <f>IFERROR('1. Staff Posts&amp;Salary (Listing)'!L307*(1+SUM(O308))/12*'2. Staff Costs (Annual)'!P308*'2. Staff Costs (Annual)'!Q308*J308,0)</f>
        <v>0</v>
      </c>
      <c r="T308" s="248"/>
      <c r="U308" s="347"/>
      <c r="V308" s="348"/>
      <c r="W308" s="349">
        <f t="shared" si="38"/>
        <v>0</v>
      </c>
      <c r="X308" s="350">
        <f>IFERROR('1. Staff Posts&amp;Salary (Listing)'!L307*(1+SUM(O308))*(1+SUM(T308))/12*'2. Staff Costs (Annual)'!U308*'2. Staff Costs (Annual)'!V308*J308,0)</f>
        <v>0</v>
      </c>
      <c r="Y308" s="248"/>
      <c r="Z308" s="347"/>
      <c r="AA308" s="348"/>
      <c r="AB308" s="349">
        <f t="shared" si="39"/>
        <v>0</v>
      </c>
      <c r="AC308" s="350">
        <f>IFERROR('1. Staff Posts&amp;Salary (Listing)'!L307*(1+SUM(O308))*(1+SUM(T308))*(1+SUM(Y308))/12*'2. Staff Costs (Annual)'!Z308*'2. Staff Costs (Annual)'!AA308*J308,0)</f>
        <v>0</v>
      </c>
      <c r="AD308" s="248"/>
      <c r="AE308" s="347"/>
      <c r="AF308" s="348"/>
      <c r="AG308" s="349">
        <f t="shared" si="40"/>
        <v>0</v>
      </c>
      <c r="AH308" s="350">
        <f>IFERROR('1. Staff Posts&amp;Salary (Listing)'!L307*(1+SUM(O308))*(1+SUM(T308))*(1+SUM(Y308))*(1+SUM(AD308))/12*'2. Staff Costs (Annual)'!AE308*'2. Staff Costs (Annual)'!AF308*J308,0)</f>
        <v>0</v>
      </c>
      <c r="AI308" s="351">
        <f t="shared" si="41"/>
        <v>0</v>
      </c>
      <c r="AJ308" s="352">
        <f t="shared" si="42"/>
        <v>0</v>
      </c>
      <c r="AK308" s="4"/>
    </row>
    <row r="309" spans="2:37" x14ac:dyDescent="0.25">
      <c r="B309" s="4"/>
      <c r="C309" s="344" t="str">
        <f>IF('1. Staff Posts&amp;Salary (Listing)'!C308="","",'1. Staff Posts&amp;Salary (Listing)'!C308)</f>
        <v/>
      </c>
      <c r="D309" s="345" t="str">
        <f>IF('1. Staff Posts&amp;Salary (Listing)'!D308="","",'1. Staff Posts&amp;Salary (Listing)'!D308)</f>
        <v/>
      </c>
      <c r="E309" s="345" t="str">
        <f>IF('1. Staff Posts&amp;Salary (Listing)'!E308="","",'1. Staff Posts&amp;Salary (Listing)'!E308)</f>
        <v/>
      </c>
      <c r="F309" s="345" t="str">
        <f>VLOOKUP(D309,'START - AWARD DETAILS'!$F$20:$I$40,3,0)</f>
        <v>&lt;select&gt;</v>
      </c>
      <c r="G309" s="345" t="str">
        <f>IF('1. Staff Posts&amp;Salary (Listing)'!F308="","",'1. Staff Posts&amp;Salary (Listing)'!F308)</f>
        <v/>
      </c>
      <c r="H309" s="345" t="str">
        <f>IF('1. Staff Posts&amp;Salary (Listing)'!G308="","",'1. Staff Posts&amp;Salary (Listing)'!G308)</f>
        <v/>
      </c>
      <c r="I309" s="345" t="str">
        <f>IF('1. Staff Posts&amp;Salary (Listing)'!H308="","",'1. Staff Posts&amp;Salary (Listing)'!H308)</f>
        <v/>
      </c>
      <c r="J309" s="346" t="str">
        <f>IF('1. Staff Posts&amp;Salary (Listing)'!M308="","",'1. Staff Posts&amp;Salary (Listing)'!M308)</f>
        <v/>
      </c>
      <c r="K309" s="347"/>
      <c r="L309" s="348"/>
      <c r="M309" s="349">
        <f t="shared" si="36"/>
        <v>0</v>
      </c>
      <c r="N309" s="350">
        <f>IFERROR('1. Staff Posts&amp;Salary (Listing)'!L308/12*'2. Staff Costs (Annual)'!K309*'2. Staff Costs (Annual)'!L309*J309,0)</f>
        <v>0</v>
      </c>
      <c r="O309" s="248"/>
      <c r="P309" s="347"/>
      <c r="Q309" s="348"/>
      <c r="R309" s="349">
        <f t="shared" si="37"/>
        <v>0</v>
      </c>
      <c r="S309" s="350">
        <f>IFERROR('1. Staff Posts&amp;Salary (Listing)'!L308*(1+SUM(O309))/12*'2. Staff Costs (Annual)'!P309*'2. Staff Costs (Annual)'!Q309*J309,0)</f>
        <v>0</v>
      </c>
      <c r="T309" s="248"/>
      <c r="U309" s="347"/>
      <c r="V309" s="348"/>
      <c r="W309" s="349">
        <f t="shared" si="38"/>
        <v>0</v>
      </c>
      <c r="X309" s="350">
        <f>IFERROR('1. Staff Posts&amp;Salary (Listing)'!L308*(1+SUM(O309))*(1+SUM(T309))/12*'2. Staff Costs (Annual)'!U309*'2. Staff Costs (Annual)'!V309*J309,0)</f>
        <v>0</v>
      </c>
      <c r="Y309" s="248"/>
      <c r="Z309" s="347"/>
      <c r="AA309" s="348"/>
      <c r="AB309" s="349">
        <f t="shared" si="39"/>
        <v>0</v>
      </c>
      <c r="AC309" s="350">
        <f>IFERROR('1. Staff Posts&amp;Salary (Listing)'!L308*(1+SUM(O309))*(1+SUM(T309))*(1+SUM(Y309))/12*'2. Staff Costs (Annual)'!Z309*'2. Staff Costs (Annual)'!AA309*J309,0)</f>
        <v>0</v>
      </c>
      <c r="AD309" s="248"/>
      <c r="AE309" s="347"/>
      <c r="AF309" s="348"/>
      <c r="AG309" s="349">
        <f t="shared" si="40"/>
        <v>0</v>
      </c>
      <c r="AH309" s="350">
        <f>IFERROR('1. Staff Posts&amp;Salary (Listing)'!L308*(1+SUM(O309))*(1+SUM(T309))*(1+SUM(Y309))*(1+SUM(AD309))/12*'2. Staff Costs (Annual)'!AE309*'2. Staff Costs (Annual)'!AF309*J309,0)</f>
        <v>0</v>
      </c>
      <c r="AI309" s="351">
        <f t="shared" si="41"/>
        <v>0</v>
      </c>
      <c r="AJ309" s="352">
        <f t="shared" si="42"/>
        <v>0</v>
      </c>
      <c r="AK309" s="4"/>
    </row>
    <row r="310" spans="2:37" x14ac:dyDescent="0.25">
      <c r="B310" s="4"/>
      <c r="C310" s="344" t="str">
        <f>IF('1. Staff Posts&amp;Salary (Listing)'!C309="","",'1. Staff Posts&amp;Salary (Listing)'!C309)</f>
        <v/>
      </c>
      <c r="D310" s="345" t="str">
        <f>IF('1. Staff Posts&amp;Salary (Listing)'!D309="","",'1. Staff Posts&amp;Salary (Listing)'!D309)</f>
        <v/>
      </c>
      <c r="E310" s="345" t="str">
        <f>IF('1. Staff Posts&amp;Salary (Listing)'!E309="","",'1. Staff Posts&amp;Salary (Listing)'!E309)</f>
        <v/>
      </c>
      <c r="F310" s="345" t="str">
        <f>VLOOKUP(D310,'START - AWARD DETAILS'!$F$20:$I$40,3,0)</f>
        <v>&lt;select&gt;</v>
      </c>
      <c r="G310" s="345" t="str">
        <f>IF('1. Staff Posts&amp;Salary (Listing)'!F309="","",'1. Staff Posts&amp;Salary (Listing)'!F309)</f>
        <v/>
      </c>
      <c r="H310" s="345" t="str">
        <f>IF('1. Staff Posts&amp;Salary (Listing)'!G309="","",'1. Staff Posts&amp;Salary (Listing)'!G309)</f>
        <v/>
      </c>
      <c r="I310" s="345" t="str">
        <f>IF('1. Staff Posts&amp;Salary (Listing)'!H309="","",'1. Staff Posts&amp;Salary (Listing)'!H309)</f>
        <v/>
      </c>
      <c r="J310" s="346" t="str">
        <f>IF('1. Staff Posts&amp;Salary (Listing)'!M309="","",'1. Staff Posts&amp;Salary (Listing)'!M309)</f>
        <v/>
      </c>
      <c r="K310" s="347"/>
      <c r="L310" s="348"/>
      <c r="M310" s="349">
        <f t="shared" si="36"/>
        <v>0</v>
      </c>
      <c r="N310" s="350">
        <f>IFERROR('1. Staff Posts&amp;Salary (Listing)'!L309/12*'2. Staff Costs (Annual)'!K310*'2. Staff Costs (Annual)'!L310*J310,0)</f>
        <v>0</v>
      </c>
      <c r="O310" s="248"/>
      <c r="P310" s="347"/>
      <c r="Q310" s="348"/>
      <c r="R310" s="349">
        <f t="shared" si="37"/>
        <v>0</v>
      </c>
      <c r="S310" s="350">
        <f>IFERROR('1. Staff Posts&amp;Salary (Listing)'!L309*(1+SUM(O310))/12*'2. Staff Costs (Annual)'!P310*'2. Staff Costs (Annual)'!Q310*J310,0)</f>
        <v>0</v>
      </c>
      <c r="T310" s="248"/>
      <c r="U310" s="347"/>
      <c r="V310" s="348"/>
      <c r="W310" s="349">
        <f>IFERROR(U310*V310/12,0)</f>
        <v>0</v>
      </c>
      <c r="X310" s="350">
        <f>IFERROR('1. Staff Posts&amp;Salary (Listing)'!L309*(1+SUM(O310))*(1+SUM(T310))/12*'2. Staff Costs (Annual)'!U310*'2. Staff Costs (Annual)'!V310*J310,0)</f>
        <v>0</v>
      </c>
      <c r="Y310" s="248"/>
      <c r="Z310" s="347"/>
      <c r="AA310" s="348"/>
      <c r="AB310" s="349">
        <f t="shared" si="39"/>
        <v>0</v>
      </c>
      <c r="AC310" s="350">
        <f>IFERROR('1. Staff Posts&amp;Salary (Listing)'!L309*(1+SUM(O310))*(1+SUM(T310))*(1+SUM(Y310))/12*'2. Staff Costs (Annual)'!Z310*'2. Staff Costs (Annual)'!AA310*J310,0)</f>
        <v>0</v>
      </c>
      <c r="AD310" s="248"/>
      <c r="AE310" s="347"/>
      <c r="AF310" s="348"/>
      <c r="AG310" s="349">
        <f t="shared" si="40"/>
        <v>0</v>
      </c>
      <c r="AH310" s="350">
        <f>IFERROR('1. Staff Posts&amp;Salary (Listing)'!L309*(1+SUM(O310))*(1+SUM(T310))*(1+SUM(Y310))*(1+SUM(AD310))/12*'2. Staff Costs (Annual)'!AE310*'2. Staff Costs (Annual)'!AF310*J310,0)</f>
        <v>0</v>
      </c>
      <c r="AI310" s="351">
        <f>AG310+AB310+W310+R310+M310</f>
        <v>0</v>
      </c>
      <c r="AJ310" s="352">
        <f>AH310+AC310+X310+S310+N310</f>
        <v>0</v>
      </c>
      <c r="AK310" s="4"/>
    </row>
    <row r="311" spans="2:37" x14ac:dyDescent="0.25">
      <c r="B311" s="4"/>
      <c r="C311" s="344" t="str">
        <f>IF('1. Staff Posts&amp;Salary (Listing)'!C310="","",'1. Staff Posts&amp;Salary (Listing)'!C310)</f>
        <v/>
      </c>
      <c r="D311" s="345" t="str">
        <f>IF('1. Staff Posts&amp;Salary (Listing)'!D310="","",'1. Staff Posts&amp;Salary (Listing)'!D310)</f>
        <v/>
      </c>
      <c r="E311" s="345" t="str">
        <f>IF('1. Staff Posts&amp;Salary (Listing)'!E310="","",'1. Staff Posts&amp;Salary (Listing)'!E310)</f>
        <v/>
      </c>
      <c r="F311" s="345" t="str">
        <f>VLOOKUP(D311,'START - AWARD DETAILS'!$F$20:$I$40,3,0)</f>
        <v>&lt;select&gt;</v>
      </c>
      <c r="G311" s="345" t="str">
        <f>IF('1. Staff Posts&amp;Salary (Listing)'!F310="","",'1. Staff Posts&amp;Salary (Listing)'!F310)</f>
        <v/>
      </c>
      <c r="H311" s="345" t="str">
        <f>IF('1. Staff Posts&amp;Salary (Listing)'!G310="","",'1. Staff Posts&amp;Salary (Listing)'!G310)</f>
        <v/>
      </c>
      <c r="I311" s="345" t="str">
        <f>IF('1. Staff Posts&amp;Salary (Listing)'!H310="","",'1. Staff Posts&amp;Salary (Listing)'!H310)</f>
        <v/>
      </c>
      <c r="J311" s="346" t="str">
        <f>IF('1. Staff Posts&amp;Salary (Listing)'!M310="","",'1. Staff Posts&amp;Salary (Listing)'!M310)</f>
        <v/>
      </c>
      <c r="K311" s="347"/>
      <c r="L311" s="348"/>
      <c r="M311" s="349">
        <f t="shared" si="36"/>
        <v>0</v>
      </c>
      <c r="N311" s="350">
        <f>IFERROR('1. Staff Posts&amp;Salary (Listing)'!L310/12*'2. Staff Costs (Annual)'!K311*'2. Staff Costs (Annual)'!L311*J311,0)</f>
        <v>0</v>
      </c>
      <c r="O311" s="248"/>
      <c r="P311" s="347"/>
      <c r="Q311" s="348"/>
      <c r="R311" s="349">
        <f t="shared" si="37"/>
        <v>0</v>
      </c>
      <c r="S311" s="350">
        <f>IFERROR('1. Staff Posts&amp;Salary (Listing)'!L310*(1+SUM(O311))/12*'2. Staff Costs (Annual)'!P311*'2. Staff Costs (Annual)'!Q311*J311,0)</f>
        <v>0</v>
      </c>
      <c r="T311" s="248"/>
      <c r="U311" s="347"/>
      <c r="V311" s="348"/>
      <c r="W311" s="349">
        <f t="shared" si="38"/>
        <v>0</v>
      </c>
      <c r="X311" s="350">
        <f>IFERROR('1. Staff Posts&amp;Salary (Listing)'!L310*(1+SUM(O311))*(1+SUM(T311))/12*'2. Staff Costs (Annual)'!U311*'2. Staff Costs (Annual)'!V311*J311,0)</f>
        <v>0</v>
      </c>
      <c r="Y311" s="248"/>
      <c r="Z311" s="347"/>
      <c r="AA311" s="348"/>
      <c r="AB311" s="349">
        <f t="shared" si="39"/>
        <v>0</v>
      </c>
      <c r="AC311" s="350">
        <f>IFERROR('1. Staff Posts&amp;Salary (Listing)'!L310*(1+SUM(O311))*(1+SUM(T311))*(1+SUM(Y311))/12*'2. Staff Costs (Annual)'!Z311*'2. Staff Costs (Annual)'!AA311*J311,0)</f>
        <v>0</v>
      </c>
      <c r="AD311" s="248"/>
      <c r="AE311" s="347"/>
      <c r="AF311" s="348"/>
      <c r="AG311" s="349">
        <f t="shared" si="40"/>
        <v>0</v>
      </c>
      <c r="AH311" s="350">
        <f>IFERROR('1. Staff Posts&amp;Salary (Listing)'!L310*(1+SUM(O311))*(1+SUM(T311))*(1+SUM(Y311))*(1+SUM(AD311))/12*'2. Staff Costs (Annual)'!AE311*'2. Staff Costs (Annual)'!AF311*J311,0)</f>
        <v>0</v>
      </c>
      <c r="AI311" s="351">
        <f t="shared" si="41"/>
        <v>0</v>
      </c>
      <c r="AJ311" s="352">
        <f t="shared" si="42"/>
        <v>0</v>
      </c>
      <c r="AK311" s="4"/>
    </row>
    <row r="312" spans="2:37" ht="15.75" thickBot="1" x14ac:dyDescent="0.3">
      <c r="B312" s="4"/>
      <c r="C312" s="344" t="str">
        <f>IF('1. Staff Posts&amp;Salary (Listing)'!C311="","",'1. Staff Posts&amp;Salary (Listing)'!C311)</f>
        <v/>
      </c>
      <c r="D312" s="353" t="str">
        <f>IF('1. Staff Posts&amp;Salary (Listing)'!D311="","",'1. Staff Posts&amp;Salary (Listing)'!D311)</f>
        <v/>
      </c>
      <c r="E312" s="353" t="str">
        <f>IF('1. Staff Posts&amp;Salary (Listing)'!E311="","",'1. Staff Posts&amp;Salary (Listing)'!E311)</f>
        <v/>
      </c>
      <c r="F312" s="345" t="str">
        <f>VLOOKUP(D312,'START - AWARD DETAILS'!$F$20:$I$40,3,0)</f>
        <v>&lt;select&gt;</v>
      </c>
      <c r="G312" s="353" t="str">
        <f>IF('1. Staff Posts&amp;Salary (Listing)'!F311="","",'1. Staff Posts&amp;Salary (Listing)'!F311)</f>
        <v/>
      </c>
      <c r="H312" s="353" t="str">
        <f>IF('1. Staff Posts&amp;Salary (Listing)'!G311="","",'1. Staff Posts&amp;Salary (Listing)'!G311)</f>
        <v/>
      </c>
      <c r="I312" s="345" t="str">
        <f>IF('1. Staff Posts&amp;Salary (Listing)'!H311="","",'1. Staff Posts&amp;Salary (Listing)'!H311)</f>
        <v/>
      </c>
      <c r="J312" s="257" t="str">
        <f>IF('1. Staff Posts&amp;Salary (Listing)'!M311="","",'1. Staff Posts&amp;Salary (Listing)'!M311)</f>
        <v/>
      </c>
      <c r="K312" s="354"/>
      <c r="L312" s="355"/>
      <c r="M312" s="349">
        <f t="shared" si="36"/>
        <v>0</v>
      </c>
      <c r="N312" s="356">
        <f>IFERROR('1. Staff Posts&amp;Salary (Listing)'!L311/12*'2. Staff Costs (Annual)'!K312*'2. Staff Costs (Annual)'!L312*J312,0)</f>
        <v>0</v>
      </c>
      <c r="O312" s="248"/>
      <c r="P312" s="347"/>
      <c r="Q312" s="348"/>
      <c r="R312" s="349">
        <f t="shared" si="37"/>
        <v>0</v>
      </c>
      <c r="S312" s="356">
        <f>IFERROR('1. Staff Posts&amp;Salary (Listing)'!L311*(1+SUM(O312))/12*'2. Staff Costs (Annual)'!P312*'2. Staff Costs (Annual)'!Q312*J312,0)</f>
        <v>0</v>
      </c>
      <c r="T312" s="248"/>
      <c r="U312" s="347"/>
      <c r="V312" s="348"/>
      <c r="W312" s="349">
        <f t="shared" si="38"/>
        <v>0</v>
      </c>
      <c r="X312" s="356">
        <f>IFERROR('1. Staff Posts&amp;Salary (Listing)'!L311*(1+SUM(O312))*(1+SUM(T312))/12*'2. Staff Costs (Annual)'!U312*'2. Staff Costs (Annual)'!V312*J312,0)</f>
        <v>0</v>
      </c>
      <c r="Y312" s="248"/>
      <c r="Z312" s="347"/>
      <c r="AA312" s="348"/>
      <c r="AB312" s="349">
        <f t="shared" si="39"/>
        <v>0</v>
      </c>
      <c r="AC312" s="356">
        <f>IFERROR('1. Staff Posts&amp;Salary (Listing)'!L311*(1+SUM(O312))*(1+SUM(T312))*(1+SUM(Y312))/12*'2. Staff Costs (Annual)'!Z312*'2. Staff Costs (Annual)'!AA312*J312,0)</f>
        <v>0</v>
      </c>
      <c r="AD312" s="248"/>
      <c r="AE312" s="347"/>
      <c r="AF312" s="348"/>
      <c r="AG312" s="349">
        <f t="shared" si="40"/>
        <v>0</v>
      </c>
      <c r="AH312" s="350">
        <f>IFERROR('1. Staff Posts&amp;Salary (Listing)'!L311*(1+SUM(O312))*(1+SUM(T312))*(1+SUM(Y312))*(1+SUM(AD312))/12*'2. Staff Costs (Annual)'!AE312*'2. Staff Costs (Annual)'!AF312*J312,0)</f>
        <v>0</v>
      </c>
      <c r="AI312" s="351">
        <f t="shared" si="41"/>
        <v>0</v>
      </c>
      <c r="AJ312" s="352">
        <f t="shared" si="42"/>
        <v>0</v>
      </c>
      <c r="AK312" s="4"/>
    </row>
    <row r="313" spans="2:37" ht="15.75" thickBot="1" x14ac:dyDescent="0.3">
      <c r="B313" s="4"/>
      <c r="C313" s="200" t="s">
        <v>398</v>
      </c>
      <c r="D313" s="357"/>
      <c r="E313" s="358"/>
      <c r="F313" s="358"/>
      <c r="G313" s="358"/>
      <c r="H313" s="359"/>
      <c r="I313" s="358"/>
      <c r="J313" s="358"/>
      <c r="K313" s="360">
        <f>SUM(K13:K312)</f>
        <v>0</v>
      </c>
      <c r="L313" s="360">
        <f>SUM(L13:L312)</f>
        <v>0</v>
      </c>
      <c r="M313" s="361">
        <f>SUM(M13:M312)</f>
        <v>0</v>
      </c>
      <c r="N313" s="362">
        <f>SUM(N13:N312)</f>
        <v>0</v>
      </c>
      <c r="O313" s="363"/>
      <c r="P313" s="360">
        <f>SUM(P13:P312)</f>
        <v>0</v>
      </c>
      <c r="Q313" s="360">
        <f>SUM(Q13:Q312)</f>
        <v>0</v>
      </c>
      <c r="R313" s="361">
        <f>SUM(R13:R312)</f>
        <v>0</v>
      </c>
      <c r="S313" s="362">
        <f>SUM(S13:S312)</f>
        <v>0</v>
      </c>
      <c r="T313" s="363"/>
      <c r="U313" s="360">
        <f>SUM(U13:U312)</f>
        <v>0</v>
      </c>
      <c r="V313" s="360">
        <f>SUM(V13:V312)</f>
        <v>0</v>
      </c>
      <c r="W313" s="361">
        <f>SUM(W13:W312)</f>
        <v>0</v>
      </c>
      <c r="X313" s="362">
        <f>SUM(X13:X312)</f>
        <v>0</v>
      </c>
      <c r="Y313" s="363"/>
      <c r="Z313" s="360">
        <f>SUM(Z13:Z312)</f>
        <v>0</v>
      </c>
      <c r="AA313" s="360">
        <f>SUM(AA13:AA312)</f>
        <v>0</v>
      </c>
      <c r="AB313" s="361">
        <f>SUM(AB13:AB312)</f>
        <v>0</v>
      </c>
      <c r="AC313" s="362">
        <f>SUM(AC13:AC312)</f>
        <v>0</v>
      </c>
      <c r="AD313" s="363"/>
      <c r="AE313" s="360">
        <f t="shared" ref="AE313:AJ313" si="43">SUM(AE13:AE312)</f>
        <v>0</v>
      </c>
      <c r="AF313" s="360">
        <f t="shared" si="43"/>
        <v>0</v>
      </c>
      <c r="AG313" s="360">
        <f t="shared" si="43"/>
        <v>0</v>
      </c>
      <c r="AH313" s="352">
        <f t="shared" si="43"/>
        <v>0</v>
      </c>
      <c r="AI313" s="364">
        <f t="shared" si="43"/>
        <v>0</v>
      </c>
      <c r="AJ313" s="365">
        <f t="shared" si="43"/>
        <v>0</v>
      </c>
      <c r="AK313" s="4"/>
    </row>
    <row r="314" spans="2:37" x14ac:dyDescent="0.25">
      <c r="B314" s="4"/>
      <c r="C314" s="4"/>
      <c r="D314" s="4"/>
      <c r="E314" s="4"/>
      <c r="F314" s="4"/>
      <c r="G314" s="4"/>
      <c r="H314" s="13"/>
      <c r="I314" s="4"/>
      <c r="J314" s="142"/>
      <c r="K314" s="147"/>
      <c r="L314" s="4"/>
      <c r="M314" s="4"/>
      <c r="N314" s="4"/>
      <c r="O314" s="142"/>
      <c r="P314" s="147"/>
      <c r="Q314" s="4"/>
      <c r="R314" s="4"/>
      <c r="S314" s="142"/>
      <c r="T314" s="142"/>
      <c r="U314" s="147"/>
      <c r="V314" s="4"/>
      <c r="W314" s="4"/>
      <c r="X314" s="142"/>
      <c r="Y314" s="142"/>
      <c r="Z314" s="147"/>
      <c r="AA314" s="4"/>
      <c r="AB314" s="4"/>
      <c r="AC314" s="142"/>
      <c r="AD314" s="142"/>
      <c r="AE314" s="147"/>
      <c r="AF314" s="4"/>
      <c r="AG314" s="4"/>
      <c r="AH314" s="4"/>
      <c r="AI314" s="4"/>
      <c r="AJ314" s="4"/>
      <c r="AK314" s="215"/>
    </row>
    <row r="315" spans="2:37" ht="15.75" thickBot="1" x14ac:dyDescent="0.3">
      <c r="B315" s="4"/>
      <c r="C315" s="4"/>
      <c r="D315" s="4"/>
      <c r="E315" s="4"/>
      <c r="F315" s="4"/>
      <c r="G315" s="4"/>
      <c r="H315" s="13"/>
      <c r="I315" s="4"/>
      <c r="J315" s="142"/>
      <c r="K315" s="147"/>
      <c r="L315" s="4"/>
      <c r="M315" s="4"/>
      <c r="N315" s="142"/>
      <c r="O315" s="142"/>
      <c r="P315" s="147"/>
      <c r="Q315" s="4"/>
      <c r="R315" s="4"/>
      <c r="S315" s="142"/>
      <c r="T315" s="142"/>
      <c r="U315" s="147"/>
      <c r="V315" s="4"/>
      <c r="W315" s="4"/>
      <c r="X315" s="142"/>
      <c r="Y315" s="142"/>
      <c r="Z315" s="147"/>
      <c r="AA315" s="4"/>
      <c r="AB315" s="4"/>
      <c r="AC315" s="142"/>
      <c r="AD315" s="142"/>
      <c r="AE315" s="147"/>
      <c r="AF315" s="4"/>
      <c r="AG315" s="4"/>
      <c r="AH315" s="4"/>
      <c r="AI315" s="4"/>
      <c r="AJ315" s="4"/>
      <c r="AK315" s="215"/>
    </row>
    <row r="316" spans="2:37" ht="15.75" thickBot="1" x14ac:dyDescent="0.3">
      <c r="B316" s="4"/>
      <c r="C316" s="366" t="s">
        <v>399</v>
      </c>
      <c r="D316" s="367"/>
      <c r="E316" s="367"/>
      <c r="F316" s="367"/>
      <c r="G316" s="367"/>
      <c r="H316" s="368"/>
      <c r="I316" s="367"/>
      <c r="J316" s="369"/>
      <c r="K316" s="370"/>
      <c r="L316" s="367"/>
      <c r="M316" s="367"/>
      <c r="N316" s="369"/>
      <c r="O316" s="369"/>
      <c r="P316" s="371"/>
      <c r="Q316" s="4"/>
      <c r="R316" s="4"/>
      <c r="S316" s="142"/>
      <c r="T316" s="142"/>
      <c r="U316" s="147"/>
      <c r="V316" s="4"/>
      <c r="W316" s="4"/>
      <c r="X316" s="142"/>
      <c r="Y316" s="142"/>
      <c r="Z316" s="147"/>
      <c r="AA316" s="4"/>
      <c r="AB316" s="4"/>
      <c r="AC316" s="142"/>
      <c r="AD316" s="142"/>
      <c r="AE316" s="147"/>
      <c r="AF316" s="4"/>
      <c r="AG316" s="4"/>
      <c r="AH316" s="4"/>
      <c r="AI316" s="4"/>
      <c r="AJ316" s="4"/>
      <c r="AK316" s="215"/>
    </row>
    <row r="317" spans="2:37" ht="230.25" customHeight="1" thickBot="1" x14ac:dyDescent="0.3">
      <c r="B317" s="4"/>
      <c r="C317" s="468"/>
      <c r="D317" s="469"/>
      <c r="E317" s="469"/>
      <c r="F317" s="469"/>
      <c r="G317" s="469"/>
      <c r="H317" s="469"/>
      <c r="I317" s="469"/>
      <c r="J317" s="469"/>
      <c r="K317" s="469"/>
      <c r="L317" s="469"/>
      <c r="M317" s="469"/>
      <c r="N317" s="469"/>
      <c r="O317" s="469"/>
      <c r="P317" s="470"/>
      <c r="Q317" s="4"/>
      <c r="R317" s="4"/>
      <c r="S317" s="142"/>
      <c r="T317" s="142"/>
      <c r="U317" s="147"/>
      <c r="V317" s="4"/>
      <c r="W317" s="4"/>
      <c r="X317" s="142"/>
      <c r="Y317" s="142"/>
      <c r="Z317" s="147"/>
      <c r="AA317" s="4"/>
      <c r="AB317" s="4"/>
      <c r="AC317" s="142"/>
      <c r="AD317" s="142"/>
      <c r="AE317" s="147"/>
      <c r="AF317" s="4"/>
      <c r="AG317" s="4"/>
      <c r="AH317" s="4"/>
      <c r="AI317" s="4"/>
      <c r="AJ317" s="4"/>
      <c r="AK317" s="215"/>
    </row>
    <row r="318" spans="2:37" x14ac:dyDescent="0.25">
      <c r="B318" s="4"/>
      <c r="C318" s="4"/>
      <c r="D318" s="4"/>
      <c r="E318" s="4"/>
      <c r="F318" s="4"/>
      <c r="G318" s="4"/>
      <c r="H318" s="13"/>
      <c r="I318" s="4"/>
      <c r="J318" s="142"/>
      <c r="K318" s="147"/>
      <c r="L318" s="4"/>
      <c r="M318" s="4"/>
      <c r="N318" s="142"/>
      <c r="O318" s="142"/>
      <c r="P318" s="147"/>
      <c r="Q318" s="4"/>
      <c r="R318" s="4"/>
      <c r="S318" s="142"/>
      <c r="T318" s="142"/>
      <c r="U318" s="147"/>
      <c r="V318" s="4"/>
      <c r="W318" s="4"/>
      <c r="X318" s="142"/>
      <c r="Y318" s="142"/>
      <c r="Z318" s="147"/>
      <c r="AA318" s="4"/>
      <c r="AB318" s="4"/>
      <c r="AC318" s="142"/>
      <c r="AD318" s="142"/>
      <c r="AE318" s="147"/>
      <c r="AF318" s="4"/>
      <c r="AG318" s="4"/>
      <c r="AH318" s="4"/>
      <c r="AI318" s="4"/>
      <c r="AJ318" s="4"/>
      <c r="AK318" s="215"/>
    </row>
    <row r="320" spans="2:37" ht="15.75" thickBot="1" x14ac:dyDescent="0.3"/>
    <row r="321" spans="3:7" ht="15.75" thickBot="1" x14ac:dyDescent="0.3">
      <c r="C321" s="15" t="s">
        <v>401</v>
      </c>
      <c r="D321" s="15" t="s">
        <v>402</v>
      </c>
      <c r="E321" s="15" t="s">
        <v>403</v>
      </c>
      <c r="F321" s="15"/>
      <c r="G321" s="23" t="s">
        <v>404</v>
      </c>
    </row>
    <row r="322" spans="3:7" ht="15.75" thickBot="1" x14ac:dyDescent="0.3">
      <c r="C322" s="16" t="s">
        <v>51</v>
      </c>
      <c r="D322" s="16" t="s">
        <v>51</v>
      </c>
      <c r="E322" s="16" t="s">
        <v>51</v>
      </c>
      <c r="F322" s="16"/>
      <c r="G322" s="16" t="s">
        <v>51</v>
      </c>
    </row>
    <row r="323" spans="3:7" ht="15.75" thickBot="1" x14ac:dyDescent="0.3">
      <c r="C323" s="17" t="str">
        <f>IF('1. Staff Posts&amp;Salary (Listing)'!C12=0,"",'1. Staff Posts&amp;Salary (Listing)'!C12)</f>
        <v/>
      </c>
      <c r="D323" s="21">
        <v>0</v>
      </c>
      <c r="E323" s="24">
        <v>1</v>
      </c>
      <c r="F323" s="24"/>
      <c r="G323" s="25">
        <v>0</v>
      </c>
    </row>
    <row r="324" spans="3:7" x14ac:dyDescent="0.25">
      <c r="C324" s="17" t="str">
        <f>IF('1. Staff Posts&amp;Salary (Listing)'!C13=0,"",'1. Staff Posts&amp;Salary (Listing)'!C13)</f>
        <v/>
      </c>
      <c r="D324" s="21">
        <v>0.01</v>
      </c>
      <c r="E324" s="17">
        <v>2</v>
      </c>
      <c r="F324" s="17"/>
      <c r="G324" s="26">
        <v>5.0000000000000001E-4</v>
      </c>
    </row>
    <row r="325" spans="3:7" ht="15.75" thickBot="1" x14ac:dyDescent="0.3">
      <c r="C325" s="17" t="str">
        <f>IF('1. Staff Posts&amp;Salary (Listing)'!C14=0,"",'1. Staff Posts&amp;Salary (Listing)'!C14)</f>
        <v/>
      </c>
      <c r="D325" s="22">
        <v>0.02</v>
      </c>
      <c r="E325" s="17">
        <v>3</v>
      </c>
      <c r="F325" s="17"/>
      <c r="G325" s="26">
        <v>1E-3</v>
      </c>
    </row>
    <row r="326" spans="3:7" ht="15.75" thickBot="1" x14ac:dyDescent="0.3">
      <c r="C326" s="17" t="str">
        <f>IF('1. Staff Posts&amp;Salary (Listing)'!C15=0,"",'1. Staff Posts&amp;Salary (Listing)'!C15)</f>
        <v/>
      </c>
      <c r="D326" s="22">
        <v>0.03</v>
      </c>
      <c r="E326" s="17">
        <v>4</v>
      </c>
      <c r="F326" s="430"/>
      <c r="G326" s="25">
        <v>1.5E-3</v>
      </c>
    </row>
    <row r="327" spans="3:7" x14ac:dyDescent="0.25">
      <c r="C327" s="17" t="str">
        <f>IF('1. Staff Posts&amp;Salary (Listing)'!C16=0,"",'1. Staff Posts&amp;Salary (Listing)'!C16)</f>
        <v/>
      </c>
      <c r="D327" s="22">
        <v>0.04</v>
      </c>
      <c r="E327" s="17">
        <v>5</v>
      </c>
      <c r="F327" s="430"/>
      <c r="G327" s="25">
        <v>2E-3</v>
      </c>
    </row>
    <row r="328" spans="3:7" x14ac:dyDescent="0.25">
      <c r="C328" s="17" t="str">
        <f>IF('1. Staff Posts&amp;Salary (Listing)'!C17=0,"",'1. Staff Posts&amp;Salary (Listing)'!C17)</f>
        <v/>
      </c>
      <c r="D328" s="22">
        <v>0.05</v>
      </c>
      <c r="E328" s="17">
        <v>6</v>
      </c>
      <c r="F328" s="17"/>
      <c r="G328" s="26">
        <v>2.5000000000000001E-3</v>
      </c>
    </row>
    <row r="329" spans="3:7" ht="15.75" thickBot="1" x14ac:dyDescent="0.3">
      <c r="C329" s="17" t="str">
        <f>IF('1. Staff Posts&amp;Salary (Listing)'!C18=0,"",'1. Staff Posts&amp;Salary (Listing)'!C18)</f>
        <v/>
      </c>
      <c r="D329" s="22">
        <v>0.06</v>
      </c>
      <c r="E329" s="17">
        <v>7</v>
      </c>
      <c r="F329" s="17"/>
      <c r="G329" s="26">
        <v>3.0000000000000001E-3</v>
      </c>
    </row>
    <row r="330" spans="3:7" ht="15.75" thickBot="1" x14ac:dyDescent="0.3">
      <c r="C330" s="17" t="str">
        <f>IF('1. Staff Posts&amp;Salary (Listing)'!C19=0,"",'1. Staff Posts&amp;Salary (Listing)'!C19)</f>
        <v/>
      </c>
      <c r="D330" s="22">
        <v>7.0000000000000007E-2</v>
      </c>
      <c r="E330" s="17">
        <v>8</v>
      </c>
      <c r="F330" s="430"/>
      <c r="G330" s="25">
        <v>3.5000000000000001E-3</v>
      </c>
    </row>
    <row r="331" spans="3:7" x14ac:dyDescent="0.25">
      <c r="C331" s="17" t="str">
        <f>IF('1. Staff Posts&amp;Salary (Listing)'!C20=0,"",'1. Staff Posts&amp;Salary (Listing)'!C20)</f>
        <v/>
      </c>
      <c r="D331" s="22">
        <v>0.08</v>
      </c>
      <c r="E331" s="17">
        <v>9</v>
      </c>
      <c r="F331" s="430"/>
      <c r="G331" s="25">
        <v>4.0000000000000001E-3</v>
      </c>
    </row>
    <row r="332" spans="3:7" x14ac:dyDescent="0.25">
      <c r="C332" s="17" t="str">
        <f>IF('1. Staff Posts&amp;Salary (Listing)'!C21=0,"",'1. Staff Posts&amp;Salary (Listing)'!C21)</f>
        <v/>
      </c>
      <c r="D332" s="22">
        <v>0.09</v>
      </c>
      <c r="E332" s="17">
        <v>10</v>
      </c>
      <c r="F332" s="17"/>
      <c r="G332" s="26">
        <v>4.4999999999999997E-3</v>
      </c>
    </row>
    <row r="333" spans="3:7" ht="15.75" thickBot="1" x14ac:dyDescent="0.3">
      <c r="C333" s="17" t="str">
        <f>IF('1. Staff Posts&amp;Salary (Listing)'!C22=0,"",'1. Staff Posts&amp;Salary (Listing)'!C22)</f>
        <v/>
      </c>
      <c r="D333" s="22">
        <v>0.1</v>
      </c>
      <c r="E333" s="17">
        <v>11</v>
      </c>
      <c r="F333" s="17"/>
      <c r="G333" s="26">
        <v>5.0000000000000001E-3</v>
      </c>
    </row>
    <row r="334" spans="3:7" ht="15.75" thickBot="1" x14ac:dyDescent="0.3">
      <c r="C334" s="17" t="str">
        <f>IF('1. Staff Posts&amp;Salary (Listing)'!C23=0,"",'1. Staff Posts&amp;Salary (Listing)'!C23)</f>
        <v/>
      </c>
      <c r="D334" s="22">
        <v>0.11</v>
      </c>
      <c r="E334" s="18">
        <v>12</v>
      </c>
      <c r="F334" s="431"/>
      <c r="G334" s="25">
        <v>5.4999999999999997E-3</v>
      </c>
    </row>
    <row r="335" spans="3:7" x14ac:dyDescent="0.25">
      <c r="C335" s="17" t="str">
        <f>IF('1. Staff Posts&amp;Salary (Listing)'!C24=0,"",'1. Staff Posts&amp;Salary (Listing)'!C24)</f>
        <v/>
      </c>
      <c r="D335" s="22">
        <v>0.12</v>
      </c>
      <c r="G335" s="25">
        <v>6.0000000000000001E-3</v>
      </c>
    </row>
    <row r="336" spans="3:7" x14ac:dyDescent="0.25">
      <c r="C336" s="17" t="str">
        <f>IF('1. Staff Posts&amp;Salary (Listing)'!C25=0,"",'1. Staff Posts&amp;Salary (Listing)'!C25)</f>
        <v/>
      </c>
      <c r="D336" s="19">
        <v>0.13</v>
      </c>
      <c r="G336" s="26">
        <v>6.4999999999999997E-3</v>
      </c>
    </row>
    <row r="337" spans="3:7" ht="15.75" thickBot="1" x14ac:dyDescent="0.3">
      <c r="C337" s="17" t="str">
        <f>IF('1. Staff Posts&amp;Salary (Listing)'!C26=0,"",'1. Staff Posts&amp;Salary (Listing)'!C26)</f>
        <v/>
      </c>
      <c r="D337" s="19">
        <v>0.14000000000000001</v>
      </c>
      <c r="G337" s="26">
        <v>7.0000000000000001E-3</v>
      </c>
    </row>
    <row r="338" spans="3:7" ht="15.75" thickBot="1" x14ac:dyDescent="0.3">
      <c r="C338" s="17" t="str">
        <f>IF('1. Staff Posts&amp;Salary (Listing)'!C27=0,"",'1. Staff Posts&amp;Salary (Listing)'!C27)</f>
        <v/>
      </c>
      <c r="D338" s="19">
        <v>0.15</v>
      </c>
      <c r="G338" s="25">
        <v>7.4999999999999997E-3</v>
      </c>
    </row>
    <row r="339" spans="3:7" x14ac:dyDescent="0.25">
      <c r="C339" s="17" t="str">
        <f>IF('1. Staff Posts&amp;Salary (Listing)'!C28=0,"",'1. Staff Posts&amp;Salary (Listing)'!C28)</f>
        <v/>
      </c>
      <c r="D339" s="19">
        <v>0.16</v>
      </c>
      <c r="G339" s="25">
        <v>8.0000000000000002E-3</v>
      </c>
    </row>
    <row r="340" spans="3:7" x14ac:dyDescent="0.25">
      <c r="C340" s="17" t="str">
        <f>IF('1. Staff Posts&amp;Salary (Listing)'!C29=0,"",'1. Staff Posts&amp;Salary (Listing)'!C29)</f>
        <v/>
      </c>
      <c r="D340" s="19">
        <v>0.17</v>
      </c>
      <c r="G340" s="26">
        <v>8.5000000000000006E-3</v>
      </c>
    </row>
    <row r="341" spans="3:7" ht="15.75" thickBot="1" x14ac:dyDescent="0.3">
      <c r="C341" s="17" t="str">
        <f>IF('1. Staff Posts&amp;Salary (Listing)'!C30=0,"",'1. Staff Posts&amp;Salary (Listing)'!C30)</f>
        <v/>
      </c>
      <c r="D341" s="19">
        <v>0.18</v>
      </c>
      <c r="G341" s="26">
        <v>8.9999999999999993E-3</v>
      </c>
    </row>
    <row r="342" spans="3:7" ht="15.75" thickBot="1" x14ac:dyDescent="0.3">
      <c r="C342" s="17" t="str">
        <f>IF('1. Staff Posts&amp;Salary (Listing)'!C31=0,"",'1. Staff Posts&amp;Salary (Listing)'!C31)</f>
        <v/>
      </c>
      <c r="D342" s="19">
        <v>0.19</v>
      </c>
      <c r="G342" s="25">
        <v>9.4999999999999998E-3</v>
      </c>
    </row>
    <row r="343" spans="3:7" x14ac:dyDescent="0.25">
      <c r="C343" s="17" t="str">
        <f>IF('1. Staff Posts&amp;Salary (Listing)'!C32=0,"",'1. Staff Posts&amp;Salary (Listing)'!C32)</f>
        <v/>
      </c>
      <c r="D343" s="19">
        <v>0.2</v>
      </c>
      <c r="G343" s="25">
        <v>0.01</v>
      </c>
    </row>
    <row r="344" spans="3:7" x14ac:dyDescent="0.25">
      <c r="C344" s="17" t="str">
        <f>IF('1. Staff Posts&amp;Salary (Listing)'!C33=0,"",'1. Staff Posts&amp;Salary (Listing)'!C33)</f>
        <v/>
      </c>
      <c r="D344" s="19">
        <v>0.21</v>
      </c>
      <c r="G344" s="26">
        <v>1.0500000000000001E-2</v>
      </c>
    </row>
    <row r="345" spans="3:7" ht="15.75" thickBot="1" x14ac:dyDescent="0.3">
      <c r="C345" s="17" t="str">
        <f>IF('1. Staff Posts&amp;Salary (Listing)'!C34=0,"",'1. Staff Posts&amp;Salary (Listing)'!C34)</f>
        <v/>
      </c>
      <c r="D345" s="19">
        <v>0.22</v>
      </c>
      <c r="G345" s="26">
        <v>1.0999999999999999E-2</v>
      </c>
    </row>
    <row r="346" spans="3:7" ht="15.75" thickBot="1" x14ac:dyDescent="0.3">
      <c r="C346" s="17" t="str">
        <f>IF('1. Staff Posts&amp;Salary (Listing)'!C35=0,"",'1. Staff Posts&amp;Salary (Listing)'!C35)</f>
        <v/>
      </c>
      <c r="D346" s="19">
        <v>0.23</v>
      </c>
      <c r="G346" s="25">
        <v>1.15E-2</v>
      </c>
    </row>
    <row r="347" spans="3:7" x14ac:dyDescent="0.25">
      <c r="C347" s="17" t="str">
        <f>IF('1. Staff Posts&amp;Salary (Listing)'!C36=0,"",'1. Staff Posts&amp;Salary (Listing)'!C36)</f>
        <v/>
      </c>
      <c r="D347" s="19">
        <v>0.24</v>
      </c>
      <c r="G347" s="25">
        <v>1.2E-2</v>
      </c>
    </row>
    <row r="348" spans="3:7" x14ac:dyDescent="0.25">
      <c r="C348" s="17" t="str">
        <f>IF('1. Staff Posts&amp;Salary (Listing)'!C37=0,"",'1. Staff Posts&amp;Salary (Listing)'!C37)</f>
        <v/>
      </c>
      <c r="D348" s="19">
        <v>0.25</v>
      </c>
      <c r="G348" s="26">
        <v>1.2500000000000001E-2</v>
      </c>
    </row>
    <row r="349" spans="3:7" ht="15.75" thickBot="1" x14ac:dyDescent="0.3">
      <c r="C349" s="17" t="str">
        <f>IF('1. Staff Posts&amp;Salary (Listing)'!C38=0,"",'1. Staff Posts&amp;Salary (Listing)'!C38)</f>
        <v/>
      </c>
      <c r="D349" s="19">
        <v>0.26</v>
      </c>
      <c r="G349" s="26">
        <v>1.2999999999999999E-2</v>
      </c>
    </row>
    <row r="350" spans="3:7" ht="15.75" thickBot="1" x14ac:dyDescent="0.3">
      <c r="C350" s="17" t="str">
        <f>IF('1. Staff Posts&amp;Salary (Listing)'!C39=0,"",'1. Staff Posts&amp;Salary (Listing)'!C39)</f>
        <v/>
      </c>
      <c r="D350" s="19">
        <v>0.27</v>
      </c>
      <c r="G350" s="25">
        <v>1.35E-2</v>
      </c>
    </row>
    <row r="351" spans="3:7" x14ac:dyDescent="0.25">
      <c r="C351" s="17" t="str">
        <f>IF('1. Staff Posts&amp;Salary (Listing)'!C40=0,"",'1. Staff Posts&amp;Salary (Listing)'!C40)</f>
        <v/>
      </c>
      <c r="D351" s="19">
        <v>0.28000000000000003</v>
      </c>
      <c r="G351" s="25">
        <v>1.4E-2</v>
      </c>
    </row>
    <row r="352" spans="3:7" x14ac:dyDescent="0.25">
      <c r="C352" s="17" t="str">
        <f>IF('1. Staff Posts&amp;Salary (Listing)'!C41=0,"",'1. Staff Posts&amp;Salary (Listing)'!C41)</f>
        <v/>
      </c>
      <c r="D352" s="19">
        <v>0.28999999999999998</v>
      </c>
      <c r="G352" s="26">
        <v>1.4500000000000001E-2</v>
      </c>
    </row>
    <row r="353" spans="3:7" ht="15.75" thickBot="1" x14ac:dyDescent="0.3">
      <c r="C353" s="17" t="str">
        <f>IF('1. Staff Posts&amp;Salary (Listing)'!C42=0,"",'1. Staff Posts&amp;Salary (Listing)'!C42)</f>
        <v/>
      </c>
      <c r="D353" s="19">
        <v>0.3</v>
      </c>
      <c r="G353" s="26">
        <v>1.4999999999999999E-2</v>
      </c>
    </row>
    <row r="354" spans="3:7" ht="15.75" thickBot="1" x14ac:dyDescent="0.3">
      <c r="C354" s="17" t="str">
        <f>IF('1. Staff Posts&amp;Salary (Listing)'!C43=0,"",'1. Staff Posts&amp;Salary (Listing)'!C43)</f>
        <v/>
      </c>
      <c r="D354" s="19">
        <v>0.31</v>
      </c>
      <c r="G354" s="25">
        <v>1.55E-2</v>
      </c>
    </row>
    <row r="355" spans="3:7" x14ac:dyDescent="0.25">
      <c r="C355" s="17" t="str">
        <f>IF('1. Staff Posts&amp;Salary (Listing)'!C44=0,"",'1. Staff Posts&amp;Salary (Listing)'!C44)</f>
        <v/>
      </c>
      <c r="D355" s="19">
        <v>0.32</v>
      </c>
      <c r="G355" s="25">
        <v>1.6E-2</v>
      </c>
    </row>
    <row r="356" spans="3:7" x14ac:dyDescent="0.25">
      <c r="C356" s="17" t="str">
        <f>IF('1. Staff Posts&amp;Salary (Listing)'!C45=0,"",'1. Staff Posts&amp;Salary (Listing)'!C45)</f>
        <v/>
      </c>
      <c r="D356" s="19">
        <v>0.33</v>
      </c>
      <c r="G356" s="26">
        <v>1.6500000000000001E-2</v>
      </c>
    </row>
    <row r="357" spans="3:7" ht="15.75" thickBot="1" x14ac:dyDescent="0.3">
      <c r="C357" s="17" t="str">
        <f>IF('1. Staff Posts&amp;Salary (Listing)'!C46=0,"",'1. Staff Posts&amp;Salary (Listing)'!C46)</f>
        <v/>
      </c>
      <c r="D357" s="19">
        <v>0.34</v>
      </c>
      <c r="G357" s="26">
        <v>1.7000000000000001E-2</v>
      </c>
    </row>
    <row r="358" spans="3:7" ht="15.75" thickBot="1" x14ac:dyDescent="0.3">
      <c r="C358" s="17" t="str">
        <f>IF('1. Staff Posts&amp;Salary (Listing)'!C47=0,"",'1. Staff Posts&amp;Salary (Listing)'!C47)</f>
        <v/>
      </c>
      <c r="D358" s="19">
        <v>0.35</v>
      </c>
      <c r="G358" s="25">
        <v>1.7500000000000002E-2</v>
      </c>
    </row>
    <row r="359" spans="3:7" x14ac:dyDescent="0.25">
      <c r="C359" s="17" t="str">
        <f>IF('1. Staff Posts&amp;Salary (Listing)'!C48=0,"",'1. Staff Posts&amp;Salary (Listing)'!C48)</f>
        <v/>
      </c>
      <c r="D359" s="19">
        <v>0.36</v>
      </c>
      <c r="G359" s="25">
        <v>1.7999999999999999E-2</v>
      </c>
    </row>
    <row r="360" spans="3:7" x14ac:dyDescent="0.25">
      <c r="C360" s="17" t="str">
        <f>IF('1. Staff Posts&amp;Salary (Listing)'!C49=0,"",'1. Staff Posts&amp;Salary (Listing)'!C49)</f>
        <v/>
      </c>
      <c r="D360" s="19">
        <v>0.37</v>
      </c>
      <c r="G360" s="26">
        <v>1.8499999999999999E-2</v>
      </c>
    </row>
    <row r="361" spans="3:7" ht="15.75" thickBot="1" x14ac:dyDescent="0.3">
      <c r="C361" s="17" t="str">
        <f>IF('1. Staff Posts&amp;Salary (Listing)'!C50=0,"",'1. Staff Posts&amp;Salary (Listing)'!C50)</f>
        <v/>
      </c>
      <c r="D361" s="19">
        <v>0.38</v>
      </c>
      <c r="G361" s="26">
        <v>1.9E-2</v>
      </c>
    </row>
    <row r="362" spans="3:7" ht="15.75" thickBot="1" x14ac:dyDescent="0.3">
      <c r="C362" s="17" t="str">
        <f>IF('1. Staff Posts&amp;Salary (Listing)'!C51=0,"",'1. Staff Posts&amp;Salary (Listing)'!C51)</f>
        <v/>
      </c>
      <c r="D362" s="19">
        <v>0.39</v>
      </c>
      <c r="G362" s="25">
        <v>1.95E-2</v>
      </c>
    </row>
    <row r="363" spans="3:7" x14ac:dyDescent="0.25">
      <c r="C363" s="17" t="str">
        <f>IF('1. Staff Posts&amp;Salary (Listing)'!C52=0,"",'1. Staff Posts&amp;Salary (Listing)'!C52)</f>
        <v/>
      </c>
      <c r="D363" s="19">
        <v>0.4</v>
      </c>
      <c r="G363" s="25">
        <v>0.02</v>
      </c>
    </row>
    <row r="364" spans="3:7" x14ac:dyDescent="0.25">
      <c r="C364" s="17" t="str">
        <f>IF('1. Staff Posts&amp;Salary (Listing)'!C53=0,"",'1. Staff Posts&amp;Salary (Listing)'!C53)</f>
        <v/>
      </c>
      <c r="D364" s="19">
        <v>0.41</v>
      </c>
      <c r="G364" s="26">
        <v>2.0500000000000001E-2</v>
      </c>
    </row>
    <row r="365" spans="3:7" ht="15.75" thickBot="1" x14ac:dyDescent="0.3">
      <c r="C365" s="17" t="str">
        <f>IF('1. Staff Posts&amp;Salary (Listing)'!C54=0,"",'1. Staff Posts&amp;Salary (Listing)'!C54)</f>
        <v/>
      </c>
      <c r="D365" s="19">
        <v>0.42</v>
      </c>
      <c r="G365" s="26">
        <v>2.1000000000000001E-2</v>
      </c>
    </row>
    <row r="366" spans="3:7" ht="15.75" thickBot="1" x14ac:dyDescent="0.3">
      <c r="C366" s="17" t="str">
        <f>IF('1. Staff Posts&amp;Salary (Listing)'!C55=0,"",'1. Staff Posts&amp;Salary (Listing)'!C55)</f>
        <v/>
      </c>
      <c r="D366" s="19">
        <v>0.43</v>
      </c>
      <c r="G366" s="25">
        <v>2.1499999999999998E-2</v>
      </c>
    </row>
    <row r="367" spans="3:7" x14ac:dyDescent="0.25">
      <c r="C367" s="17" t="str">
        <f>IF('1. Staff Posts&amp;Salary (Listing)'!C56=0,"",'1. Staff Posts&amp;Salary (Listing)'!C56)</f>
        <v/>
      </c>
      <c r="D367" s="19">
        <v>0.44</v>
      </c>
      <c r="G367" s="25">
        <v>2.1999999999999999E-2</v>
      </c>
    </row>
    <row r="368" spans="3:7" x14ac:dyDescent="0.25">
      <c r="C368" s="17" t="str">
        <f>IF('1. Staff Posts&amp;Salary (Listing)'!C57=0,"",'1. Staff Posts&amp;Salary (Listing)'!C57)</f>
        <v/>
      </c>
      <c r="D368" s="19">
        <v>0.45</v>
      </c>
      <c r="G368" s="26">
        <v>2.2499999999999999E-2</v>
      </c>
    </row>
    <row r="369" spans="3:7" ht="15.75" thickBot="1" x14ac:dyDescent="0.3">
      <c r="C369" s="17" t="str">
        <f>IF('1. Staff Posts&amp;Salary (Listing)'!C58=0,"",'1. Staff Posts&amp;Salary (Listing)'!C58)</f>
        <v/>
      </c>
      <c r="D369" s="19">
        <v>0.46</v>
      </c>
      <c r="G369" s="26">
        <v>2.3E-2</v>
      </c>
    </row>
    <row r="370" spans="3:7" ht="15.75" thickBot="1" x14ac:dyDescent="0.3">
      <c r="C370" s="17" t="str">
        <f>IF('1. Staff Posts&amp;Salary (Listing)'!C59=0,"",'1. Staff Posts&amp;Salary (Listing)'!C59)</f>
        <v/>
      </c>
      <c r="D370" s="19">
        <v>0.47</v>
      </c>
      <c r="G370" s="25">
        <v>2.35E-2</v>
      </c>
    </row>
    <row r="371" spans="3:7" x14ac:dyDescent="0.25">
      <c r="C371" s="17" t="str">
        <f>IF('1. Staff Posts&amp;Salary (Listing)'!C60=0,"",'1. Staff Posts&amp;Salary (Listing)'!C60)</f>
        <v/>
      </c>
      <c r="D371" s="19">
        <v>0.48</v>
      </c>
      <c r="G371" s="25">
        <v>2.4E-2</v>
      </c>
    </row>
    <row r="372" spans="3:7" x14ac:dyDescent="0.25">
      <c r="C372" s="17" t="str">
        <f>IF('1. Staff Posts&amp;Salary (Listing)'!C61=0,"",'1. Staff Posts&amp;Salary (Listing)'!C61)</f>
        <v/>
      </c>
      <c r="D372" s="19">
        <v>0.49</v>
      </c>
      <c r="G372" s="26">
        <v>2.4500000000000001E-2</v>
      </c>
    </row>
    <row r="373" spans="3:7" ht="15.75" thickBot="1" x14ac:dyDescent="0.3">
      <c r="C373" s="17" t="str">
        <f>IF('1. Staff Posts&amp;Salary (Listing)'!C62=0,"",'1. Staff Posts&amp;Salary (Listing)'!C62)</f>
        <v/>
      </c>
      <c r="D373" s="19">
        <v>0.5</v>
      </c>
      <c r="G373" s="26">
        <v>2.5000000000000001E-2</v>
      </c>
    </row>
    <row r="374" spans="3:7" ht="15.75" thickBot="1" x14ac:dyDescent="0.3">
      <c r="C374" s="17" t="str">
        <f>IF('1. Staff Posts&amp;Salary (Listing)'!C63=0,"",'1. Staff Posts&amp;Salary (Listing)'!C63)</f>
        <v/>
      </c>
      <c r="D374" s="19">
        <v>0.51</v>
      </c>
      <c r="G374" s="25">
        <v>2.5499999999999998E-2</v>
      </c>
    </row>
    <row r="375" spans="3:7" x14ac:dyDescent="0.25">
      <c r="C375" s="17" t="str">
        <f>IF('1. Staff Posts&amp;Salary (Listing)'!C64=0,"",'1. Staff Posts&amp;Salary (Listing)'!C64)</f>
        <v/>
      </c>
      <c r="D375" s="19">
        <v>0.52</v>
      </c>
      <c r="G375" s="25">
        <v>2.5999999999999999E-2</v>
      </c>
    </row>
    <row r="376" spans="3:7" x14ac:dyDescent="0.25">
      <c r="C376" s="17" t="str">
        <f>IF('1. Staff Posts&amp;Salary (Listing)'!C65=0,"",'1. Staff Posts&amp;Salary (Listing)'!C65)</f>
        <v/>
      </c>
      <c r="D376" s="19">
        <v>0.53</v>
      </c>
      <c r="G376" s="26">
        <v>2.6499999999999999E-2</v>
      </c>
    </row>
    <row r="377" spans="3:7" ht="15.75" thickBot="1" x14ac:dyDescent="0.3">
      <c r="C377" s="17" t="str">
        <f>IF('1. Staff Posts&amp;Salary (Listing)'!C66=0,"",'1. Staff Posts&amp;Salary (Listing)'!C66)</f>
        <v/>
      </c>
      <c r="D377" s="19">
        <v>0.54</v>
      </c>
      <c r="G377" s="26">
        <v>2.7E-2</v>
      </c>
    </row>
    <row r="378" spans="3:7" ht="15.75" thickBot="1" x14ac:dyDescent="0.3">
      <c r="C378" s="17" t="str">
        <f>IF('1. Staff Posts&amp;Salary (Listing)'!C67=0,"",'1. Staff Posts&amp;Salary (Listing)'!C67)</f>
        <v/>
      </c>
      <c r="D378" s="19">
        <v>0.55000000000000004</v>
      </c>
      <c r="G378" s="25">
        <v>2.75E-2</v>
      </c>
    </row>
    <row r="379" spans="3:7" x14ac:dyDescent="0.25">
      <c r="C379" s="17" t="str">
        <f>IF('1. Staff Posts&amp;Salary (Listing)'!C68=0,"",'1. Staff Posts&amp;Salary (Listing)'!C68)</f>
        <v/>
      </c>
      <c r="D379" s="19">
        <v>0.56000000000000005</v>
      </c>
      <c r="G379" s="25">
        <v>2.8000000000000001E-2</v>
      </c>
    </row>
    <row r="380" spans="3:7" x14ac:dyDescent="0.25">
      <c r="C380" s="17" t="str">
        <f>IF('1. Staff Posts&amp;Salary (Listing)'!C69=0,"",'1. Staff Posts&amp;Salary (Listing)'!C69)</f>
        <v/>
      </c>
      <c r="D380" s="19">
        <v>0.56999999999999995</v>
      </c>
      <c r="G380" s="26">
        <v>2.8500000000000001E-2</v>
      </c>
    </row>
    <row r="381" spans="3:7" ht="15.75" thickBot="1" x14ac:dyDescent="0.3">
      <c r="C381" s="17" t="str">
        <f>IF('1. Staff Posts&amp;Salary (Listing)'!C70=0,"",'1. Staff Posts&amp;Salary (Listing)'!C70)</f>
        <v/>
      </c>
      <c r="D381" s="19">
        <v>0.57999999999999996</v>
      </c>
      <c r="G381" s="26">
        <v>2.9000000000000001E-2</v>
      </c>
    </row>
    <row r="382" spans="3:7" ht="15.75" thickBot="1" x14ac:dyDescent="0.3">
      <c r="C382" s="17" t="str">
        <f>IF('1. Staff Posts&amp;Salary (Listing)'!C71=0,"",'1. Staff Posts&amp;Salary (Listing)'!C71)</f>
        <v/>
      </c>
      <c r="D382" s="19">
        <v>0.59</v>
      </c>
      <c r="G382" s="25">
        <v>2.9499999999999998E-2</v>
      </c>
    </row>
    <row r="383" spans="3:7" x14ac:dyDescent="0.25">
      <c r="C383" s="17" t="str">
        <f>IF('1. Staff Posts&amp;Salary (Listing)'!C72=0,"",'1. Staff Posts&amp;Salary (Listing)'!C72)</f>
        <v/>
      </c>
      <c r="D383" s="19">
        <v>0.6</v>
      </c>
      <c r="G383" s="25">
        <v>0.03</v>
      </c>
    </row>
    <row r="384" spans="3:7" x14ac:dyDescent="0.25">
      <c r="C384" s="17" t="str">
        <f>IF('1. Staff Posts&amp;Salary (Listing)'!C73=0,"",'1. Staff Posts&amp;Salary (Listing)'!C73)</f>
        <v/>
      </c>
      <c r="D384" s="19">
        <v>0.61</v>
      </c>
      <c r="G384" s="26">
        <v>3.0499999999999999E-2</v>
      </c>
    </row>
    <row r="385" spans="3:7" ht="15.75" thickBot="1" x14ac:dyDescent="0.3">
      <c r="C385" s="17" t="str">
        <f>IF('1. Staff Posts&amp;Salary (Listing)'!C74=0,"",'1. Staff Posts&amp;Salary (Listing)'!C74)</f>
        <v/>
      </c>
      <c r="D385" s="19">
        <v>0.62</v>
      </c>
      <c r="G385" s="26">
        <v>3.1E-2</v>
      </c>
    </row>
    <row r="386" spans="3:7" ht="15.75" thickBot="1" x14ac:dyDescent="0.3">
      <c r="C386" s="17" t="str">
        <f>IF('1. Staff Posts&amp;Salary (Listing)'!C75=0,"",'1. Staff Posts&amp;Salary (Listing)'!C75)</f>
        <v/>
      </c>
      <c r="D386" s="19">
        <v>0.63</v>
      </c>
      <c r="G386" s="25">
        <v>3.15E-2</v>
      </c>
    </row>
    <row r="387" spans="3:7" x14ac:dyDescent="0.25">
      <c r="C387" s="17" t="str">
        <f>IF('1. Staff Posts&amp;Salary (Listing)'!C76=0,"",'1. Staff Posts&amp;Salary (Listing)'!C76)</f>
        <v/>
      </c>
      <c r="D387" s="19">
        <v>0.64</v>
      </c>
      <c r="G387" s="25">
        <v>3.2000000000000001E-2</v>
      </c>
    </row>
    <row r="388" spans="3:7" x14ac:dyDescent="0.25">
      <c r="C388" s="17" t="str">
        <f>IF('1. Staff Posts&amp;Salary (Listing)'!C77=0,"",'1. Staff Posts&amp;Salary (Listing)'!C77)</f>
        <v/>
      </c>
      <c r="D388" s="19">
        <v>0.65</v>
      </c>
      <c r="G388" s="26">
        <v>3.2500000000000001E-2</v>
      </c>
    </row>
    <row r="389" spans="3:7" ht="15.75" thickBot="1" x14ac:dyDescent="0.3">
      <c r="C389" s="17" t="str">
        <f>IF('1. Staff Posts&amp;Salary (Listing)'!C78=0,"",'1. Staff Posts&amp;Salary (Listing)'!C78)</f>
        <v/>
      </c>
      <c r="D389" s="19">
        <v>0.66</v>
      </c>
      <c r="G389" s="26">
        <v>3.3000000000000002E-2</v>
      </c>
    </row>
    <row r="390" spans="3:7" ht="15.75" thickBot="1" x14ac:dyDescent="0.3">
      <c r="C390" s="17" t="str">
        <f>IF('1. Staff Posts&amp;Salary (Listing)'!C79=0,"",'1. Staff Posts&amp;Salary (Listing)'!C79)</f>
        <v/>
      </c>
      <c r="D390" s="19">
        <v>0.67</v>
      </c>
      <c r="G390" s="25">
        <v>3.3500000000000002E-2</v>
      </c>
    </row>
    <row r="391" spans="3:7" x14ac:dyDescent="0.25">
      <c r="C391" s="17" t="str">
        <f>IF('1. Staff Posts&amp;Salary (Listing)'!C80=0,"",'1. Staff Posts&amp;Salary (Listing)'!C80)</f>
        <v/>
      </c>
      <c r="D391" s="19">
        <v>0.68</v>
      </c>
      <c r="G391" s="25">
        <v>3.4000000000000002E-2</v>
      </c>
    </row>
    <row r="392" spans="3:7" x14ac:dyDescent="0.25">
      <c r="C392" s="17" t="str">
        <f>IF('1. Staff Posts&amp;Salary (Listing)'!C81=0,"",'1. Staff Posts&amp;Salary (Listing)'!C81)</f>
        <v/>
      </c>
      <c r="D392" s="19">
        <v>0.69</v>
      </c>
      <c r="G392" s="26">
        <v>3.4500000000000003E-2</v>
      </c>
    </row>
    <row r="393" spans="3:7" ht="15.75" thickBot="1" x14ac:dyDescent="0.3">
      <c r="C393" s="17" t="str">
        <f>IF('1. Staff Posts&amp;Salary (Listing)'!C82=0,"",'1. Staff Posts&amp;Salary (Listing)'!C82)</f>
        <v/>
      </c>
      <c r="D393" s="19">
        <v>0.7</v>
      </c>
      <c r="G393" s="26">
        <v>3.5000000000000003E-2</v>
      </c>
    </row>
    <row r="394" spans="3:7" ht="15.75" thickBot="1" x14ac:dyDescent="0.3">
      <c r="C394" s="17" t="str">
        <f>IF('1. Staff Posts&amp;Salary (Listing)'!C83=0,"",'1. Staff Posts&amp;Salary (Listing)'!C83)</f>
        <v/>
      </c>
      <c r="D394" s="19">
        <v>0.71</v>
      </c>
      <c r="G394" s="25">
        <v>3.5499999999999997E-2</v>
      </c>
    </row>
    <row r="395" spans="3:7" x14ac:dyDescent="0.25">
      <c r="C395" s="17" t="str">
        <f>IF('1. Staff Posts&amp;Salary (Listing)'!C84=0,"",'1. Staff Posts&amp;Salary (Listing)'!C84)</f>
        <v/>
      </c>
      <c r="D395" s="19">
        <v>0.72</v>
      </c>
      <c r="G395" s="25">
        <v>3.5999999999999997E-2</v>
      </c>
    </row>
    <row r="396" spans="3:7" x14ac:dyDescent="0.25">
      <c r="C396" s="17" t="str">
        <f>IF('1. Staff Posts&amp;Salary (Listing)'!C85=0,"",'1. Staff Posts&amp;Salary (Listing)'!C85)</f>
        <v/>
      </c>
      <c r="D396" s="19">
        <v>0.73</v>
      </c>
      <c r="G396" s="26">
        <v>3.6499999999999998E-2</v>
      </c>
    </row>
    <row r="397" spans="3:7" ht="15.75" thickBot="1" x14ac:dyDescent="0.3">
      <c r="C397" s="17" t="str">
        <f>IF('1. Staff Posts&amp;Salary (Listing)'!C86=0,"",'1. Staff Posts&amp;Salary (Listing)'!C86)</f>
        <v/>
      </c>
      <c r="D397" s="19">
        <v>0.74</v>
      </c>
      <c r="G397" s="26">
        <v>3.6999999999999998E-2</v>
      </c>
    </row>
    <row r="398" spans="3:7" ht="15.75" thickBot="1" x14ac:dyDescent="0.3">
      <c r="C398" s="17" t="str">
        <f>IF('1. Staff Posts&amp;Salary (Listing)'!C87=0,"",'1. Staff Posts&amp;Salary (Listing)'!C87)</f>
        <v/>
      </c>
      <c r="D398" s="19">
        <v>0.75</v>
      </c>
      <c r="G398" s="25">
        <v>3.7499999999999999E-2</v>
      </c>
    </row>
    <row r="399" spans="3:7" x14ac:dyDescent="0.25">
      <c r="C399" s="17" t="str">
        <f>IF('1. Staff Posts&amp;Salary (Listing)'!C88=0,"",'1. Staff Posts&amp;Salary (Listing)'!C88)</f>
        <v/>
      </c>
      <c r="D399" s="19">
        <v>0.76</v>
      </c>
      <c r="G399" s="25">
        <v>3.7999999999999999E-2</v>
      </c>
    </row>
    <row r="400" spans="3:7" x14ac:dyDescent="0.25">
      <c r="C400" s="17" t="str">
        <f>IF('1. Staff Posts&amp;Salary (Listing)'!C89=0,"",'1. Staff Posts&amp;Salary (Listing)'!C89)</f>
        <v/>
      </c>
      <c r="D400" s="19">
        <v>0.77</v>
      </c>
      <c r="G400" s="26">
        <v>3.85E-2</v>
      </c>
    </row>
    <row r="401" spans="3:7" ht="15.75" thickBot="1" x14ac:dyDescent="0.3">
      <c r="C401" s="17" t="str">
        <f>IF('1. Staff Posts&amp;Salary (Listing)'!C90=0,"",'1. Staff Posts&amp;Salary (Listing)'!C90)</f>
        <v/>
      </c>
      <c r="D401" s="19">
        <v>0.78</v>
      </c>
      <c r="G401" s="26">
        <v>3.9E-2</v>
      </c>
    </row>
    <row r="402" spans="3:7" ht="15.75" thickBot="1" x14ac:dyDescent="0.3">
      <c r="C402" s="17" t="str">
        <f>IF('1. Staff Posts&amp;Salary (Listing)'!C91=0,"",'1. Staff Posts&amp;Salary (Listing)'!C91)</f>
        <v/>
      </c>
      <c r="D402" s="19">
        <v>0.79</v>
      </c>
      <c r="G402" s="25">
        <v>3.95E-2</v>
      </c>
    </row>
    <row r="403" spans="3:7" x14ac:dyDescent="0.25">
      <c r="C403" s="17" t="str">
        <f>IF('1. Staff Posts&amp;Salary (Listing)'!C92=0,"",'1. Staff Posts&amp;Salary (Listing)'!C92)</f>
        <v/>
      </c>
      <c r="D403" s="19">
        <v>0.8</v>
      </c>
      <c r="G403" s="25">
        <v>0.04</v>
      </c>
    </row>
    <row r="404" spans="3:7" x14ac:dyDescent="0.25">
      <c r="C404" s="17" t="str">
        <f>IF('1. Staff Posts&amp;Salary (Listing)'!C93=0,"",'1. Staff Posts&amp;Salary (Listing)'!C93)</f>
        <v/>
      </c>
      <c r="D404" s="19">
        <v>0.81</v>
      </c>
      <c r="G404" s="26">
        <v>4.0500000000000001E-2</v>
      </c>
    </row>
    <row r="405" spans="3:7" ht="15.75" thickBot="1" x14ac:dyDescent="0.3">
      <c r="C405" s="17" t="str">
        <f>IF('1. Staff Posts&amp;Salary (Listing)'!C94=0,"",'1. Staff Posts&amp;Salary (Listing)'!C94)</f>
        <v/>
      </c>
      <c r="D405" s="19">
        <v>0.82</v>
      </c>
      <c r="G405" s="26">
        <v>4.1000000000000002E-2</v>
      </c>
    </row>
    <row r="406" spans="3:7" ht="15.75" thickBot="1" x14ac:dyDescent="0.3">
      <c r="C406" s="17" t="str">
        <f>IF('1. Staff Posts&amp;Salary (Listing)'!C95=0,"",'1. Staff Posts&amp;Salary (Listing)'!C95)</f>
        <v/>
      </c>
      <c r="D406" s="19">
        <v>0.83</v>
      </c>
      <c r="G406" s="25">
        <v>4.1500000000000002E-2</v>
      </c>
    </row>
    <row r="407" spans="3:7" x14ac:dyDescent="0.25">
      <c r="C407" s="17" t="str">
        <f>IF('1. Staff Posts&amp;Salary (Listing)'!C96=0,"",'1. Staff Posts&amp;Salary (Listing)'!C96)</f>
        <v/>
      </c>
      <c r="D407" s="19">
        <v>0.84</v>
      </c>
      <c r="G407" s="25">
        <v>4.2000000000000003E-2</v>
      </c>
    </row>
    <row r="408" spans="3:7" x14ac:dyDescent="0.25">
      <c r="C408" s="17" t="str">
        <f>IF('1. Staff Posts&amp;Salary (Listing)'!C97=0,"",'1. Staff Posts&amp;Salary (Listing)'!C97)</f>
        <v/>
      </c>
      <c r="D408" s="19">
        <v>0.85</v>
      </c>
      <c r="G408" s="26">
        <v>4.2500000000000003E-2</v>
      </c>
    </row>
    <row r="409" spans="3:7" ht="15.75" thickBot="1" x14ac:dyDescent="0.3">
      <c r="C409" s="17" t="str">
        <f>IF('1. Staff Posts&amp;Salary (Listing)'!C98=0,"",'1. Staff Posts&amp;Salary (Listing)'!C98)</f>
        <v/>
      </c>
      <c r="D409" s="19">
        <v>0.86</v>
      </c>
      <c r="G409" s="26">
        <v>4.2999999999999997E-2</v>
      </c>
    </row>
    <row r="410" spans="3:7" ht="15.75" thickBot="1" x14ac:dyDescent="0.3">
      <c r="C410" s="17" t="str">
        <f>IF('1. Staff Posts&amp;Salary (Listing)'!C99=0,"",'1. Staff Posts&amp;Salary (Listing)'!C99)</f>
        <v/>
      </c>
      <c r="D410" s="19">
        <v>0.87</v>
      </c>
      <c r="G410" s="25">
        <v>4.3499999999999997E-2</v>
      </c>
    </row>
    <row r="411" spans="3:7" x14ac:dyDescent="0.25">
      <c r="C411" s="17" t="str">
        <f>IF('1. Staff Posts&amp;Salary (Listing)'!C100=0,"",'1. Staff Posts&amp;Salary (Listing)'!C100)</f>
        <v/>
      </c>
      <c r="D411" s="19">
        <v>0.88</v>
      </c>
      <c r="G411" s="25">
        <v>4.3999999999999997E-2</v>
      </c>
    </row>
    <row r="412" spans="3:7" x14ac:dyDescent="0.25">
      <c r="C412" s="17" t="str">
        <f>IF('1. Staff Posts&amp;Salary (Listing)'!C101=0,"",'1. Staff Posts&amp;Salary (Listing)'!C101)</f>
        <v/>
      </c>
      <c r="D412" s="19">
        <v>0.89</v>
      </c>
      <c r="G412" s="26">
        <v>4.4499999999999998E-2</v>
      </c>
    </row>
    <row r="413" spans="3:7" ht="15.75" thickBot="1" x14ac:dyDescent="0.3">
      <c r="C413" s="17" t="str">
        <f>IF('1. Staff Posts&amp;Salary (Listing)'!C102=0,"",'1. Staff Posts&amp;Salary (Listing)'!C102)</f>
        <v/>
      </c>
      <c r="D413" s="19">
        <v>0.9</v>
      </c>
      <c r="G413" s="26">
        <v>4.4999999999999998E-2</v>
      </c>
    </row>
    <row r="414" spans="3:7" ht="15.75" thickBot="1" x14ac:dyDescent="0.3">
      <c r="C414" s="17" t="str">
        <f>IF('1. Staff Posts&amp;Salary (Listing)'!C103=0,"",'1. Staff Posts&amp;Salary (Listing)'!C103)</f>
        <v/>
      </c>
      <c r="D414" s="19">
        <v>0.91</v>
      </c>
      <c r="G414" s="25">
        <v>4.5499999999999999E-2</v>
      </c>
    </row>
    <row r="415" spans="3:7" x14ac:dyDescent="0.25">
      <c r="C415" s="17" t="str">
        <f>IF('1. Staff Posts&amp;Salary (Listing)'!C104=0,"",'1. Staff Posts&amp;Salary (Listing)'!C104)</f>
        <v/>
      </c>
      <c r="D415" s="19">
        <v>0.92</v>
      </c>
      <c r="G415" s="25">
        <v>4.5999999999999999E-2</v>
      </c>
    </row>
    <row r="416" spans="3:7" x14ac:dyDescent="0.25">
      <c r="C416" s="17" t="str">
        <f>IF('1. Staff Posts&amp;Salary (Listing)'!C105=0,"",'1. Staff Posts&amp;Salary (Listing)'!C105)</f>
        <v/>
      </c>
      <c r="D416" s="19">
        <v>0.93</v>
      </c>
      <c r="G416" s="26">
        <v>4.65E-2</v>
      </c>
    </row>
    <row r="417" spans="3:7" ht="15.75" thickBot="1" x14ac:dyDescent="0.3">
      <c r="C417" s="17" t="str">
        <f>IF('1. Staff Posts&amp;Salary (Listing)'!C106=0,"",'1. Staff Posts&amp;Salary (Listing)'!C106)</f>
        <v/>
      </c>
      <c r="D417" s="19">
        <v>0.94</v>
      </c>
      <c r="G417" s="26">
        <v>4.7E-2</v>
      </c>
    </row>
    <row r="418" spans="3:7" ht="15.75" thickBot="1" x14ac:dyDescent="0.3">
      <c r="C418" s="17" t="str">
        <f>IF('1. Staff Posts&amp;Salary (Listing)'!C107=0,"",'1. Staff Posts&amp;Salary (Listing)'!C107)</f>
        <v/>
      </c>
      <c r="D418" s="19">
        <v>0.95</v>
      </c>
      <c r="G418" s="25">
        <v>4.7500000000000001E-2</v>
      </c>
    </row>
    <row r="419" spans="3:7" x14ac:dyDescent="0.25">
      <c r="C419" s="17" t="str">
        <f>IF('1. Staff Posts&amp;Salary (Listing)'!C108=0,"",'1. Staff Posts&amp;Salary (Listing)'!C108)</f>
        <v/>
      </c>
      <c r="D419" s="19">
        <v>0.96</v>
      </c>
      <c r="G419" s="25">
        <v>4.8000000000000001E-2</v>
      </c>
    </row>
    <row r="420" spans="3:7" x14ac:dyDescent="0.25">
      <c r="C420" s="17" t="str">
        <f>IF('1. Staff Posts&amp;Salary (Listing)'!C109=0,"",'1. Staff Posts&amp;Salary (Listing)'!C109)</f>
        <v/>
      </c>
      <c r="D420" s="19">
        <v>0.97</v>
      </c>
      <c r="G420" s="26">
        <v>4.8500000000000001E-2</v>
      </c>
    </row>
    <row r="421" spans="3:7" ht="15.75" thickBot="1" x14ac:dyDescent="0.3">
      <c r="C421" s="17" t="str">
        <f>IF('1. Staff Posts&amp;Salary (Listing)'!C110=0,"",'1. Staff Posts&amp;Salary (Listing)'!C110)</f>
        <v/>
      </c>
      <c r="D421" s="19">
        <v>0.98</v>
      </c>
      <c r="G421" s="26">
        <v>4.9000000000000002E-2</v>
      </c>
    </row>
    <row r="422" spans="3:7" ht="15.75" thickBot="1" x14ac:dyDescent="0.3">
      <c r="C422" s="17" t="str">
        <f>IF('1. Staff Posts&amp;Salary (Listing)'!C111=0,"",'1. Staff Posts&amp;Salary (Listing)'!C111)</f>
        <v/>
      </c>
      <c r="D422" s="19">
        <v>0.99</v>
      </c>
      <c r="G422" s="25">
        <v>4.9500000000000002E-2</v>
      </c>
    </row>
    <row r="423" spans="3:7" ht="15.75" thickBot="1" x14ac:dyDescent="0.3">
      <c r="C423" s="17" t="str">
        <f>IF('1. Staff Posts&amp;Salary (Listing)'!C112=0,"",'1. Staff Posts&amp;Salary (Listing)'!C112)</f>
        <v/>
      </c>
      <c r="D423" s="20">
        <v>1</v>
      </c>
      <c r="G423" s="25">
        <v>0.05</v>
      </c>
    </row>
  </sheetData>
  <sheetProtection algorithmName="SHA-512" hashValue="ZAbHzCEgxh5GD9DvZZkqnjwbDrKHAfnH/kJK9SRRmImagV3AKp/6EcZWGa7uke8kK7z8rpvjpzcrZdqWAPTQew==" saltValue="KKWQGox+5POwA5SpP39uMQ==" spinCount="100000" sheet="1" selectLockedCells="1" autoFilter="0"/>
  <autoFilter ref="C12:I313" xr:uid="{00000000-0009-0000-0000-00000A000000}"/>
  <mergeCells count="3">
    <mergeCell ref="C317:P317"/>
    <mergeCell ref="C3:P3"/>
    <mergeCell ref="C9:P9"/>
  </mergeCells>
  <pageMargins left="0.7" right="0.7" top="0.75" bottom="0.75" header="0.3" footer="0.3"/>
  <pageSetup paperSize="9" scale="1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B2:V99"/>
  <sheetViews>
    <sheetView showGridLines="0" zoomScale="85" zoomScaleNormal="85" workbookViewId="0">
      <selection activeCell="N17" sqref="N17:N18"/>
    </sheetView>
  </sheetViews>
  <sheetFormatPr defaultColWidth="19.7109375" defaultRowHeight="15" outlineLevelRow="1" x14ac:dyDescent="0.25"/>
  <cols>
    <col min="3" max="3" width="37.7109375" customWidth="1"/>
  </cols>
  <sheetData>
    <row r="2" spans="2:22" ht="15.75" thickBot="1" x14ac:dyDescent="0.3">
      <c r="B2" s="4"/>
      <c r="C2" s="4"/>
      <c r="D2" s="4"/>
      <c r="E2" s="4"/>
      <c r="F2" s="4"/>
      <c r="G2" s="4"/>
      <c r="H2" s="4"/>
      <c r="I2" s="4"/>
      <c r="J2" s="4"/>
      <c r="K2" s="4"/>
      <c r="L2" s="4"/>
      <c r="M2" s="4"/>
      <c r="N2" s="4"/>
      <c r="O2" s="4"/>
      <c r="P2" s="4"/>
      <c r="Q2" s="4"/>
      <c r="R2" s="4"/>
      <c r="S2" s="4"/>
      <c r="T2" s="4"/>
      <c r="U2" s="4"/>
      <c r="V2" s="4"/>
    </row>
    <row r="3" spans="2:22" ht="16.5" thickBot="1" x14ac:dyDescent="0.3">
      <c r="B3" s="4"/>
      <c r="C3" s="447" t="s">
        <v>405</v>
      </c>
      <c r="D3" s="448"/>
      <c r="E3" s="448"/>
      <c r="F3" s="448"/>
      <c r="G3" s="448"/>
      <c r="H3" s="448"/>
      <c r="I3" s="448"/>
      <c r="J3" s="471"/>
      <c r="K3" s="472"/>
      <c r="L3" s="4"/>
      <c r="M3" s="4"/>
      <c r="N3" s="4"/>
      <c r="O3" s="4"/>
      <c r="P3" s="4"/>
      <c r="Q3" s="4"/>
      <c r="R3" s="4"/>
      <c r="S3" s="4"/>
      <c r="T3" s="4"/>
      <c r="U3" s="4"/>
      <c r="V3" s="4"/>
    </row>
    <row r="4" spans="2:22" ht="15.75" thickBot="1" x14ac:dyDescent="0.3">
      <c r="B4" s="4"/>
      <c r="C4" s="4"/>
      <c r="D4" s="4"/>
      <c r="E4" s="4"/>
      <c r="F4" s="4"/>
      <c r="G4" s="4"/>
      <c r="H4" s="4"/>
      <c r="I4" s="4"/>
      <c r="J4" s="4"/>
      <c r="K4" s="4"/>
      <c r="L4" s="4"/>
      <c r="M4" s="4"/>
      <c r="N4" s="4"/>
      <c r="O4" s="4"/>
      <c r="P4" s="4"/>
      <c r="Q4" s="4"/>
      <c r="R4" s="4"/>
      <c r="S4" s="4"/>
      <c r="T4" s="4"/>
      <c r="U4" s="4"/>
      <c r="V4" s="4"/>
    </row>
    <row r="5" spans="2:22" ht="15.75" thickBot="1" x14ac:dyDescent="0.3">
      <c r="B5" s="4"/>
      <c r="C5" s="5" t="s">
        <v>41</v>
      </c>
      <c r="D5" s="316" t="str">
        <f>IF('START - AWARD DETAILS'!$D$13="","",'START - AWARD DETAILS'!$D$13)</f>
        <v/>
      </c>
      <c r="E5" s="1"/>
      <c r="F5" s="1"/>
      <c r="G5" s="1"/>
      <c r="H5" s="1"/>
      <c r="I5" s="1"/>
      <c r="J5" s="1"/>
      <c r="K5" s="2"/>
      <c r="L5" s="4"/>
      <c r="M5" s="4"/>
      <c r="N5" s="4"/>
      <c r="O5" s="4"/>
      <c r="P5" s="4"/>
      <c r="Q5" s="4"/>
      <c r="R5" s="4"/>
      <c r="S5" s="4"/>
      <c r="T5" s="4"/>
      <c r="U5" s="4"/>
      <c r="V5" s="4"/>
    </row>
    <row r="6" spans="2:22" ht="15.75" thickBot="1" x14ac:dyDescent="0.3">
      <c r="B6" s="4"/>
      <c r="C6" s="4"/>
      <c r="D6" s="4"/>
      <c r="E6" s="4"/>
      <c r="F6" s="4"/>
      <c r="G6" s="4"/>
      <c r="H6" s="4"/>
      <c r="I6" s="4"/>
      <c r="J6" s="4"/>
      <c r="K6" s="4"/>
      <c r="L6" s="4"/>
      <c r="M6" s="4"/>
      <c r="N6" s="4"/>
      <c r="O6" s="4"/>
      <c r="P6" s="4"/>
      <c r="Q6" s="4"/>
      <c r="R6" s="4"/>
      <c r="S6" s="4"/>
      <c r="T6" s="4"/>
      <c r="U6" s="4"/>
      <c r="V6" s="4"/>
    </row>
    <row r="7" spans="2:22" ht="15.75" thickBot="1" x14ac:dyDescent="0.3">
      <c r="B7" s="4"/>
      <c r="C7" s="372" t="s">
        <v>42</v>
      </c>
      <c r="D7" s="316" t="str">
        <f>IF('START - AWARD DETAILS'!$D$14="","",'START - AWARD DETAILS'!$D$14)</f>
        <v/>
      </c>
      <c r="E7" s="1"/>
      <c r="F7" s="1"/>
      <c r="G7" s="1"/>
      <c r="H7" s="1"/>
      <c r="I7" s="1"/>
      <c r="J7" s="1"/>
      <c r="K7" s="2"/>
      <c r="L7" s="4"/>
      <c r="M7" s="4"/>
      <c r="N7" s="4"/>
      <c r="O7" s="4"/>
      <c r="P7" s="4"/>
      <c r="Q7" s="4"/>
      <c r="R7" s="4"/>
      <c r="S7" s="4"/>
      <c r="T7" s="4"/>
      <c r="U7" s="4"/>
      <c r="V7" s="4"/>
    </row>
    <row r="8" spans="2:22" ht="15.75" thickBot="1" x14ac:dyDescent="0.3">
      <c r="B8" s="4"/>
      <c r="C8" s="4"/>
      <c r="D8" s="4"/>
      <c r="E8" s="4"/>
      <c r="F8" s="4"/>
      <c r="G8" s="4"/>
      <c r="H8" s="4"/>
      <c r="I8" s="4"/>
      <c r="J8" s="4"/>
      <c r="K8" s="4"/>
      <c r="L8" s="4"/>
      <c r="M8" s="4"/>
      <c r="N8" s="4"/>
      <c r="O8" s="4"/>
      <c r="P8" s="4"/>
      <c r="Q8" s="4"/>
      <c r="R8" s="4"/>
      <c r="S8" s="4"/>
      <c r="T8" s="4"/>
      <c r="U8" s="4"/>
      <c r="V8" s="4"/>
    </row>
    <row r="9" spans="2:22" ht="198" customHeight="1" thickBot="1" x14ac:dyDescent="0.3">
      <c r="B9" s="4"/>
      <c r="C9" s="476" t="s">
        <v>406</v>
      </c>
      <c r="D9" s="477"/>
      <c r="E9" s="477"/>
      <c r="F9" s="477"/>
      <c r="G9" s="477"/>
      <c r="H9" s="477"/>
      <c r="I9" s="477"/>
      <c r="J9" s="477"/>
      <c r="K9" s="478"/>
      <c r="L9" s="4"/>
      <c r="M9" s="4"/>
      <c r="N9" s="4"/>
      <c r="O9" s="4"/>
      <c r="P9" s="4"/>
      <c r="Q9" s="4"/>
      <c r="R9" s="4"/>
      <c r="S9" s="4"/>
      <c r="T9" s="4"/>
      <c r="U9" s="4"/>
      <c r="V9" s="4"/>
    </row>
    <row r="10" spans="2:22" ht="15.75" thickBot="1" x14ac:dyDescent="0.3">
      <c r="B10" s="4"/>
      <c r="C10" s="4"/>
      <c r="D10" s="4"/>
      <c r="E10" s="4"/>
      <c r="F10" s="4"/>
      <c r="G10" s="4"/>
      <c r="H10" s="4"/>
      <c r="I10" s="4"/>
      <c r="J10" s="4"/>
      <c r="K10" s="4"/>
      <c r="L10" s="4"/>
      <c r="M10" s="4"/>
      <c r="N10" s="4"/>
      <c r="O10" s="4"/>
      <c r="P10" s="4"/>
      <c r="Q10" s="4"/>
      <c r="R10" s="4"/>
      <c r="S10" s="4"/>
      <c r="T10" s="4"/>
      <c r="U10" s="4"/>
      <c r="V10" s="4"/>
    </row>
    <row r="11" spans="2:22" ht="26.25" thickBot="1" x14ac:dyDescent="0.3">
      <c r="B11" s="4"/>
      <c r="C11" s="47" t="s">
        <v>407</v>
      </c>
      <c r="D11" s="33" t="s">
        <v>408</v>
      </c>
      <c r="E11" s="220" t="s">
        <v>113</v>
      </c>
      <c r="F11" s="373" t="s">
        <v>409</v>
      </c>
      <c r="G11" s="373" t="s">
        <v>634</v>
      </c>
      <c r="H11" s="300" t="s">
        <v>96</v>
      </c>
      <c r="I11" s="300" t="s">
        <v>410</v>
      </c>
      <c r="J11" s="33" t="s">
        <v>30</v>
      </c>
      <c r="K11" s="78" t="s">
        <v>411</v>
      </c>
      <c r="L11" s="33" t="s">
        <v>31</v>
      </c>
      <c r="M11" s="78" t="s">
        <v>412</v>
      </c>
      <c r="N11" s="33" t="s">
        <v>32</v>
      </c>
      <c r="O11" s="78" t="s">
        <v>413</v>
      </c>
      <c r="P11" s="33" t="s">
        <v>33</v>
      </c>
      <c r="Q11" s="78" t="s">
        <v>414</v>
      </c>
      <c r="R11" s="34" t="s">
        <v>34</v>
      </c>
      <c r="S11" s="100" t="s">
        <v>415</v>
      </c>
      <c r="T11" s="374" t="s">
        <v>35</v>
      </c>
      <c r="U11" s="375" t="s">
        <v>416</v>
      </c>
      <c r="V11" s="4"/>
    </row>
    <row r="12" spans="2:22" x14ac:dyDescent="0.25">
      <c r="B12" s="4"/>
      <c r="C12" s="201" t="s">
        <v>400</v>
      </c>
      <c r="D12" s="192" t="s">
        <v>51</v>
      </c>
      <c r="E12" s="192" t="s">
        <v>51</v>
      </c>
      <c r="F12" s="376" t="str">
        <f>IFERROR(VLOOKUP('3.Travel,Subsistence&amp;Conference'!$E12,'START - AWARD DETAILS'!$F$21:$G$40,2,0),"")</f>
        <v/>
      </c>
      <c r="G12" s="345" t="e">
        <f>VLOOKUP(E12,'START - AWARD DETAILS'!$F$20:$I$40,3,0)</f>
        <v>#N/A</v>
      </c>
      <c r="H12" s="192" t="s">
        <v>51</v>
      </c>
      <c r="I12" s="377">
        <f>IF(F12="HEI",'START - AWARD DETAILS'!$G$12,'START - AWARD DETAILS'!$G$13)</f>
        <v>1</v>
      </c>
      <c r="J12" s="101"/>
      <c r="K12" s="176">
        <f>J12*$I12</f>
        <v>0</v>
      </c>
      <c r="L12" s="102"/>
      <c r="M12" s="176">
        <f>L12*$I12</f>
        <v>0</v>
      </c>
      <c r="N12" s="102"/>
      <c r="O12" s="176">
        <f>N12*$I12</f>
        <v>0</v>
      </c>
      <c r="P12" s="102"/>
      <c r="Q12" s="176">
        <f>P12*$I12</f>
        <v>0</v>
      </c>
      <c r="R12" s="103"/>
      <c r="S12" s="176">
        <f>R12*$I12</f>
        <v>0</v>
      </c>
      <c r="T12" s="378">
        <f>J12+L12+N12+P12+R12</f>
        <v>0</v>
      </c>
      <c r="U12" s="379">
        <f>K12+M12+O12+Q12+S12</f>
        <v>0</v>
      </c>
      <c r="V12" s="4"/>
    </row>
    <row r="13" spans="2:22" x14ac:dyDescent="0.25">
      <c r="B13" s="4"/>
      <c r="C13" s="201" t="s">
        <v>400</v>
      </c>
      <c r="D13" s="192" t="s">
        <v>51</v>
      </c>
      <c r="E13" s="192" t="s">
        <v>51</v>
      </c>
      <c r="F13" s="376" t="str">
        <f>IFERROR(VLOOKUP('3.Travel,Subsistence&amp;Conference'!$E13,'START - AWARD DETAILS'!$F$21:$G$40,2,0),"")</f>
        <v/>
      </c>
      <c r="G13" s="345" t="e">
        <f>VLOOKUP(E13,'START - AWARD DETAILS'!$F$20:$I$40,3,0)</f>
        <v>#N/A</v>
      </c>
      <c r="H13" s="192" t="s">
        <v>51</v>
      </c>
      <c r="I13" s="377">
        <f>IF(F13="HEI",'START - AWARD DETAILS'!$G$12,'START - AWARD DETAILS'!$G$13)</f>
        <v>1</v>
      </c>
      <c r="J13" s="380"/>
      <c r="K13" s="176">
        <f t="shared" ref="K13:K70" si="0">J13*$I13</f>
        <v>0</v>
      </c>
      <c r="L13" s="380"/>
      <c r="M13" s="176">
        <f t="shared" ref="M13:M70" si="1">L13*$I13</f>
        <v>0</v>
      </c>
      <c r="N13" s="380"/>
      <c r="O13" s="176">
        <f t="shared" ref="O13:O70" si="2">N13*$I13</f>
        <v>0</v>
      </c>
      <c r="P13" s="381"/>
      <c r="Q13" s="176">
        <f t="shared" ref="Q13:Q70" si="3">P13*$I13</f>
        <v>0</v>
      </c>
      <c r="R13" s="382"/>
      <c r="S13" s="176">
        <f t="shared" ref="S13:S70" si="4">R13*$I13</f>
        <v>0</v>
      </c>
      <c r="T13" s="378">
        <f>J13+L13+N13+P13+R13</f>
        <v>0</v>
      </c>
      <c r="U13" s="379">
        <f>K13+M13+O13+Q13+S13</f>
        <v>0</v>
      </c>
      <c r="V13" s="4"/>
    </row>
    <row r="14" spans="2:22" x14ac:dyDescent="0.25">
      <c r="B14" s="4"/>
      <c r="C14" s="201" t="s">
        <v>400</v>
      </c>
      <c r="D14" s="192" t="s">
        <v>51</v>
      </c>
      <c r="E14" s="192" t="s">
        <v>51</v>
      </c>
      <c r="F14" s="376" t="str">
        <f>IFERROR(VLOOKUP('3.Travel,Subsistence&amp;Conference'!$E14,'START - AWARD DETAILS'!$F$21:$G$40,2,0),"")</f>
        <v/>
      </c>
      <c r="G14" s="345" t="e">
        <f>VLOOKUP(E14,'START - AWARD DETAILS'!$F$20:$I$40,3,0)</f>
        <v>#N/A</v>
      </c>
      <c r="H14" s="192" t="s">
        <v>51</v>
      </c>
      <c r="I14" s="377">
        <f>IF(F14="HEI",'START - AWARD DETAILS'!$G$12,'START - AWARD DETAILS'!$G$13)</f>
        <v>1</v>
      </c>
      <c r="J14" s="380"/>
      <c r="K14" s="176">
        <f t="shared" si="0"/>
        <v>0</v>
      </c>
      <c r="L14" s="381"/>
      <c r="M14" s="176">
        <f t="shared" si="1"/>
        <v>0</v>
      </c>
      <c r="N14" s="381"/>
      <c r="O14" s="176">
        <f t="shared" si="2"/>
        <v>0</v>
      </c>
      <c r="P14" s="381"/>
      <c r="Q14" s="176">
        <f t="shared" si="3"/>
        <v>0</v>
      </c>
      <c r="R14" s="382"/>
      <c r="S14" s="176">
        <f t="shared" si="4"/>
        <v>0</v>
      </c>
      <c r="T14" s="378">
        <f t="shared" ref="T14:T44" si="5">J14+L14+N14+P14+R14</f>
        <v>0</v>
      </c>
      <c r="U14" s="379">
        <f>K14+M14+O14+Q14+S14</f>
        <v>0</v>
      </c>
      <c r="V14" s="4"/>
    </row>
    <row r="15" spans="2:22" x14ac:dyDescent="0.25">
      <c r="B15" s="4"/>
      <c r="C15" s="201" t="s">
        <v>400</v>
      </c>
      <c r="D15" s="192" t="s">
        <v>51</v>
      </c>
      <c r="E15" s="192" t="s">
        <v>51</v>
      </c>
      <c r="F15" s="376" t="str">
        <f>IFERROR(VLOOKUP('3.Travel,Subsistence&amp;Conference'!$E15,'START - AWARD DETAILS'!$F$21:$G$40,2,0),"")</f>
        <v/>
      </c>
      <c r="G15" s="345" t="e">
        <f>VLOOKUP(E15,'START - AWARD DETAILS'!$F$20:$I$40,3,0)</f>
        <v>#N/A</v>
      </c>
      <c r="H15" s="192" t="s">
        <v>51</v>
      </c>
      <c r="I15" s="377">
        <f>IF(F15="HEI",'START - AWARD DETAILS'!$G$12,'START - AWARD DETAILS'!$G$13)</f>
        <v>1</v>
      </c>
      <c r="J15" s="381"/>
      <c r="K15" s="176">
        <f t="shared" si="0"/>
        <v>0</v>
      </c>
      <c r="L15" s="381"/>
      <c r="M15" s="176">
        <f t="shared" si="1"/>
        <v>0</v>
      </c>
      <c r="N15" s="381"/>
      <c r="O15" s="176">
        <f t="shared" si="2"/>
        <v>0</v>
      </c>
      <c r="P15" s="381"/>
      <c r="Q15" s="176">
        <f t="shared" si="3"/>
        <v>0</v>
      </c>
      <c r="R15" s="381"/>
      <c r="S15" s="176">
        <f t="shared" si="4"/>
        <v>0</v>
      </c>
      <c r="T15" s="378">
        <f t="shared" si="5"/>
        <v>0</v>
      </c>
      <c r="U15" s="379">
        <f t="shared" ref="U15:U68" si="6">K15+M15+O15+Q15+S15</f>
        <v>0</v>
      </c>
      <c r="V15" s="4"/>
    </row>
    <row r="16" spans="2:22" x14ac:dyDescent="0.25">
      <c r="B16" s="4"/>
      <c r="C16" s="201" t="s">
        <v>400</v>
      </c>
      <c r="D16" s="192" t="s">
        <v>51</v>
      </c>
      <c r="E16" s="192" t="s">
        <v>51</v>
      </c>
      <c r="F16" s="376" t="str">
        <f>IFERROR(VLOOKUP('3.Travel,Subsistence&amp;Conference'!$E16,'START - AWARD DETAILS'!$F$21:$G$40,2,0),"")</f>
        <v/>
      </c>
      <c r="G16" s="345" t="e">
        <f>VLOOKUP(E16,'START - AWARD DETAILS'!$F$20:$I$40,3,0)</f>
        <v>#N/A</v>
      </c>
      <c r="H16" s="192" t="s">
        <v>51</v>
      </c>
      <c r="I16" s="377">
        <f>IF(F16="HEI",'START - AWARD DETAILS'!$G$12,'START - AWARD DETAILS'!$G$13)</f>
        <v>1</v>
      </c>
      <c r="J16" s="381"/>
      <c r="K16" s="176">
        <f t="shared" si="0"/>
        <v>0</v>
      </c>
      <c r="L16" s="381"/>
      <c r="M16" s="176">
        <f t="shared" si="1"/>
        <v>0</v>
      </c>
      <c r="N16" s="381"/>
      <c r="O16" s="176">
        <f t="shared" si="2"/>
        <v>0</v>
      </c>
      <c r="P16" s="381"/>
      <c r="Q16" s="176">
        <f t="shared" si="3"/>
        <v>0</v>
      </c>
      <c r="R16" s="382"/>
      <c r="S16" s="176">
        <f t="shared" si="4"/>
        <v>0</v>
      </c>
      <c r="T16" s="378">
        <f t="shared" si="5"/>
        <v>0</v>
      </c>
      <c r="U16" s="379">
        <f t="shared" si="6"/>
        <v>0</v>
      </c>
      <c r="V16" s="4"/>
    </row>
    <row r="17" spans="2:22" x14ac:dyDescent="0.25">
      <c r="B17" s="4"/>
      <c r="C17" s="201" t="s">
        <v>400</v>
      </c>
      <c r="D17" s="192" t="s">
        <v>51</v>
      </c>
      <c r="E17" s="192" t="s">
        <v>51</v>
      </c>
      <c r="F17" s="376" t="str">
        <f>IFERROR(VLOOKUP('3.Travel,Subsistence&amp;Conference'!$E17,'START - AWARD DETAILS'!$F$21:$G$40,2,0),"")</f>
        <v/>
      </c>
      <c r="G17" s="345" t="e">
        <f>VLOOKUP(E17,'START - AWARD DETAILS'!$F$20:$I$40,3,0)</f>
        <v>#N/A</v>
      </c>
      <c r="H17" s="192" t="s">
        <v>51</v>
      </c>
      <c r="I17" s="377">
        <f>IF(F17="HEI",'START - AWARD DETAILS'!$G$12,'START - AWARD DETAILS'!$G$13)</f>
        <v>1</v>
      </c>
      <c r="J17" s="381"/>
      <c r="K17" s="176">
        <f t="shared" si="0"/>
        <v>0</v>
      </c>
      <c r="L17" s="381"/>
      <c r="M17" s="176">
        <f t="shared" si="1"/>
        <v>0</v>
      </c>
      <c r="N17" s="381"/>
      <c r="O17" s="176">
        <f t="shared" si="2"/>
        <v>0</v>
      </c>
      <c r="P17" s="381"/>
      <c r="Q17" s="176">
        <f t="shared" si="3"/>
        <v>0</v>
      </c>
      <c r="R17" s="382"/>
      <c r="S17" s="176">
        <f t="shared" si="4"/>
        <v>0</v>
      </c>
      <c r="T17" s="378">
        <f t="shared" si="5"/>
        <v>0</v>
      </c>
      <c r="U17" s="379">
        <f t="shared" si="6"/>
        <v>0</v>
      </c>
      <c r="V17" s="4"/>
    </row>
    <row r="18" spans="2:22" x14ac:dyDescent="0.25">
      <c r="B18" s="4"/>
      <c r="C18" s="201" t="s">
        <v>400</v>
      </c>
      <c r="D18" s="192" t="s">
        <v>51</v>
      </c>
      <c r="E18" s="192" t="s">
        <v>51</v>
      </c>
      <c r="F18" s="376" t="str">
        <f>IFERROR(VLOOKUP('3.Travel,Subsistence&amp;Conference'!$E18,'START - AWARD DETAILS'!$F$21:$G$40,2,0),"")</f>
        <v/>
      </c>
      <c r="G18" s="345" t="e">
        <f>VLOOKUP(E18,'START - AWARD DETAILS'!$F$20:$I$40,3,0)</f>
        <v>#N/A</v>
      </c>
      <c r="H18" s="192" t="s">
        <v>51</v>
      </c>
      <c r="I18" s="377">
        <f>IF(F18="HEI",'START - AWARD DETAILS'!$G$12,'START - AWARD DETAILS'!$G$13)</f>
        <v>1</v>
      </c>
      <c r="J18" s="381"/>
      <c r="K18" s="176">
        <f t="shared" si="0"/>
        <v>0</v>
      </c>
      <c r="L18" s="381"/>
      <c r="M18" s="176">
        <f t="shared" si="1"/>
        <v>0</v>
      </c>
      <c r="N18" s="381"/>
      <c r="O18" s="176">
        <f t="shared" si="2"/>
        <v>0</v>
      </c>
      <c r="P18" s="381"/>
      <c r="Q18" s="176">
        <f t="shared" si="3"/>
        <v>0</v>
      </c>
      <c r="R18" s="381"/>
      <c r="S18" s="176">
        <f t="shared" si="4"/>
        <v>0</v>
      </c>
      <c r="T18" s="378">
        <f t="shared" si="5"/>
        <v>0</v>
      </c>
      <c r="U18" s="379">
        <f t="shared" si="6"/>
        <v>0</v>
      </c>
      <c r="V18" s="4"/>
    </row>
    <row r="19" spans="2:22" x14ac:dyDescent="0.25">
      <c r="B19" s="4"/>
      <c r="C19" s="201" t="s">
        <v>400</v>
      </c>
      <c r="D19" s="192" t="s">
        <v>51</v>
      </c>
      <c r="E19" s="192" t="s">
        <v>51</v>
      </c>
      <c r="F19" s="376" t="str">
        <f>IFERROR(VLOOKUP('3.Travel,Subsistence&amp;Conference'!$E19,'START - AWARD DETAILS'!$F$21:$G$40,2,0),"")</f>
        <v/>
      </c>
      <c r="G19" s="345" t="e">
        <f>VLOOKUP(E19,'START - AWARD DETAILS'!$F$20:$I$40,3,0)</f>
        <v>#N/A</v>
      </c>
      <c r="H19" s="192" t="s">
        <v>51</v>
      </c>
      <c r="I19" s="377">
        <f>IF(F19="HEI",'START - AWARD DETAILS'!$G$12,'START - AWARD DETAILS'!$G$13)</f>
        <v>1</v>
      </c>
      <c r="J19" s="381"/>
      <c r="K19" s="176">
        <f t="shared" si="0"/>
        <v>0</v>
      </c>
      <c r="L19" s="381"/>
      <c r="M19" s="176">
        <f t="shared" si="1"/>
        <v>0</v>
      </c>
      <c r="N19" s="381"/>
      <c r="O19" s="176">
        <f t="shared" si="2"/>
        <v>0</v>
      </c>
      <c r="P19" s="381"/>
      <c r="Q19" s="176">
        <f t="shared" si="3"/>
        <v>0</v>
      </c>
      <c r="R19" s="381"/>
      <c r="S19" s="176">
        <f t="shared" si="4"/>
        <v>0</v>
      </c>
      <c r="T19" s="378">
        <f t="shared" si="5"/>
        <v>0</v>
      </c>
      <c r="U19" s="379">
        <f t="shared" si="6"/>
        <v>0</v>
      </c>
      <c r="V19" s="4"/>
    </row>
    <row r="20" spans="2:22" x14ac:dyDescent="0.25">
      <c r="B20" s="4"/>
      <c r="C20" s="201" t="s">
        <v>400</v>
      </c>
      <c r="D20" s="192" t="s">
        <v>51</v>
      </c>
      <c r="E20" s="192" t="s">
        <v>51</v>
      </c>
      <c r="F20" s="376" t="str">
        <f>IFERROR(VLOOKUP('3.Travel,Subsistence&amp;Conference'!$E20,'START - AWARD DETAILS'!$F$21:$G$40,2,0),"")</f>
        <v/>
      </c>
      <c r="G20" s="345" t="e">
        <f>VLOOKUP(E20,'START - AWARD DETAILS'!$F$20:$I$40,3,0)</f>
        <v>#N/A</v>
      </c>
      <c r="H20" s="192" t="s">
        <v>51</v>
      </c>
      <c r="I20" s="377">
        <f>IF(F20="HEI",'START - AWARD DETAILS'!$G$12,'START - AWARD DETAILS'!$G$13)</f>
        <v>1</v>
      </c>
      <c r="J20" s="381"/>
      <c r="K20" s="176">
        <f t="shared" si="0"/>
        <v>0</v>
      </c>
      <c r="L20" s="381"/>
      <c r="M20" s="176">
        <f t="shared" si="1"/>
        <v>0</v>
      </c>
      <c r="N20" s="381"/>
      <c r="O20" s="176">
        <f t="shared" si="2"/>
        <v>0</v>
      </c>
      <c r="P20" s="381"/>
      <c r="Q20" s="176">
        <f t="shared" si="3"/>
        <v>0</v>
      </c>
      <c r="R20" s="382"/>
      <c r="S20" s="176">
        <f t="shared" si="4"/>
        <v>0</v>
      </c>
      <c r="T20" s="378">
        <f t="shared" si="5"/>
        <v>0</v>
      </c>
      <c r="U20" s="379">
        <f t="shared" si="6"/>
        <v>0</v>
      </c>
      <c r="V20" s="4"/>
    </row>
    <row r="21" spans="2:22" x14ac:dyDescent="0.25">
      <c r="B21" s="4"/>
      <c r="C21" s="201" t="s">
        <v>400</v>
      </c>
      <c r="D21" s="192" t="s">
        <v>51</v>
      </c>
      <c r="E21" s="192" t="s">
        <v>51</v>
      </c>
      <c r="F21" s="376" t="str">
        <f>IFERROR(VLOOKUP('3.Travel,Subsistence&amp;Conference'!$E21,'START - AWARD DETAILS'!$F$21:$G$40,2,0),"")</f>
        <v/>
      </c>
      <c r="G21" s="345" t="e">
        <f>VLOOKUP(E21,'START - AWARD DETAILS'!$F$20:$I$40,3,0)</f>
        <v>#N/A</v>
      </c>
      <c r="H21" s="192" t="s">
        <v>51</v>
      </c>
      <c r="I21" s="377">
        <f>IF(F21="HEI",'START - AWARD DETAILS'!$G$12,'START - AWARD DETAILS'!$G$13)</f>
        <v>1</v>
      </c>
      <c r="J21" s="381"/>
      <c r="K21" s="176">
        <f t="shared" si="0"/>
        <v>0</v>
      </c>
      <c r="L21" s="381"/>
      <c r="M21" s="176">
        <f t="shared" si="1"/>
        <v>0</v>
      </c>
      <c r="N21" s="381"/>
      <c r="O21" s="176">
        <f t="shared" si="2"/>
        <v>0</v>
      </c>
      <c r="P21" s="381"/>
      <c r="Q21" s="176">
        <f t="shared" si="3"/>
        <v>0</v>
      </c>
      <c r="R21" s="382"/>
      <c r="S21" s="176">
        <f t="shared" si="4"/>
        <v>0</v>
      </c>
      <c r="T21" s="378">
        <f t="shared" si="5"/>
        <v>0</v>
      </c>
      <c r="U21" s="379">
        <f t="shared" si="6"/>
        <v>0</v>
      </c>
      <c r="V21" s="4"/>
    </row>
    <row r="22" spans="2:22" x14ac:dyDescent="0.25">
      <c r="B22" s="4"/>
      <c r="C22" s="201" t="s">
        <v>400</v>
      </c>
      <c r="D22" s="192" t="s">
        <v>51</v>
      </c>
      <c r="E22" s="192" t="s">
        <v>51</v>
      </c>
      <c r="F22" s="376" t="str">
        <f>IFERROR(VLOOKUP('3.Travel,Subsistence&amp;Conference'!$E22,'START - AWARD DETAILS'!$F$21:$G$40,2,0),"")</f>
        <v/>
      </c>
      <c r="G22" s="345" t="e">
        <f>VLOOKUP(E22,'START - AWARD DETAILS'!$F$20:$I$40,3,0)</f>
        <v>#N/A</v>
      </c>
      <c r="H22" s="192" t="s">
        <v>51</v>
      </c>
      <c r="I22" s="377">
        <f>IF(F22="HEI",'START - AWARD DETAILS'!$G$12,'START - AWARD DETAILS'!$G$13)</f>
        <v>1</v>
      </c>
      <c r="J22" s="381"/>
      <c r="K22" s="176">
        <f t="shared" si="0"/>
        <v>0</v>
      </c>
      <c r="L22" s="381"/>
      <c r="M22" s="176">
        <f t="shared" si="1"/>
        <v>0</v>
      </c>
      <c r="N22" s="381"/>
      <c r="O22" s="176">
        <f t="shared" si="2"/>
        <v>0</v>
      </c>
      <c r="P22" s="381"/>
      <c r="Q22" s="176">
        <f t="shared" si="3"/>
        <v>0</v>
      </c>
      <c r="R22" s="382"/>
      <c r="S22" s="176">
        <f t="shared" si="4"/>
        <v>0</v>
      </c>
      <c r="T22" s="378">
        <f t="shared" si="5"/>
        <v>0</v>
      </c>
      <c r="U22" s="379">
        <f t="shared" si="6"/>
        <v>0</v>
      </c>
      <c r="V22" s="4"/>
    </row>
    <row r="23" spans="2:22" x14ac:dyDescent="0.25">
      <c r="B23" s="4"/>
      <c r="C23" s="201" t="s">
        <v>400</v>
      </c>
      <c r="D23" s="192" t="s">
        <v>51</v>
      </c>
      <c r="E23" s="192" t="s">
        <v>51</v>
      </c>
      <c r="F23" s="376" t="str">
        <f>IFERROR(VLOOKUP('3.Travel,Subsistence&amp;Conference'!$E23,'START - AWARD DETAILS'!$F$21:$G$40,2,0),"")</f>
        <v/>
      </c>
      <c r="G23" s="345" t="e">
        <f>VLOOKUP(E23,'START - AWARD DETAILS'!$F$20:$I$40,3,0)</f>
        <v>#N/A</v>
      </c>
      <c r="H23" s="192" t="s">
        <v>51</v>
      </c>
      <c r="I23" s="377">
        <f>IF(F23="HEI",'START - AWARD DETAILS'!$G$12,'START - AWARD DETAILS'!$G$13)</f>
        <v>1</v>
      </c>
      <c r="J23" s="381"/>
      <c r="K23" s="176">
        <f t="shared" si="0"/>
        <v>0</v>
      </c>
      <c r="L23" s="381"/>
      <c r="M23" s="176">
        <f t="shared" si="1"/>
        <v>0</v>
      </c>
      <c r="N23" s="381"/>
      <c r="O23" s="176">
        <f t="shared" si="2"/>
        <v>0</v>
      </c>
      <c r="P23" s="381"/>
      <c r="Q23" s="176">
        <f t="shared" si="3"/>
        <v>0</v>
      </c>
      <c r="R23" s="382"/>
      <c r="S23" s="176">
        <f t="shared" si="4"/>
        <v>0</v>
      </c>
      <c r="T23" s="378">
        <f t="shared" si="5"/>
        <v>0</v>
      </c>
      <c r="U23" s="379">
        <f t="shared" si="6"/>
        <v>0</v>
      </c>
      <c r="V23" s="4"/>
    </row>
    <row r="24" spans="2:22" x14ac:dyDescent="0.25">
      <c r="B24" s="4"/>
      <c r="C24" s="201" t="s">
        <v>400</v>
      </c>
      <c r="D24" s="192" t="s">
        <v>51</v>
      </c>
      <c r="E24" s="192" t="s">
        <v>51</v>
      </c>
      <c r="F24" s="376" t="str">
        <f>IFERROR(VLOOKUP('3.Travel,Subsistence&amp;Conference'!$E24,'START - AWARD DETAILS'!$F$21:$G$40,2,0),"")</f>
        <v/>
      </c>
      <c r="G24" s="345" t="e">
        <f>VLOOKUP(E24,'START - AWARD DETAILS'!$F$20:$I$40,3,0)</f>
        <v>#N/A</v>
      </c>
      <c r="H24" s="192" t="s">
        <v>51</v>
      </c>
      <c r="I24" s="377">
        <f>IF(F24="HEI",'START - AWARD DETAILS'!$G$12,'START - AWARD DETAILS'!$G$13)</f>
        <v>1</v>
      </c>
      <c r="J24" s="381"/>
      <c r="K24" s="176">
        <f t="shared" si="0"/>
        <v>0</v>
      </c>
      <c r="L24" s="381"/>
      <c r="M24" s="176">
        <f t="shared" si="1"/>
        <v>0</v>
      </c>
      <c r="N24" s="381"/>
      <c r="O24" s="176">
        <f t="shared" si="2"/>
        <v>0</v>
      </c>
      <c r="P24" s="381"/>
      <c r="Q24" s="176">
        <f t="shared" si="3"/>
        <v>0</v>
      </c>
      <c r="R24" s="382"/>
      <c r="S24" s="176">
        <f t="shared" si="4"/>
        <v>0</v>
      </c>
      <c r="T24" s="378">
        <f t="shared" si="5"/>
        <v>0</v>
      </c>
      <c r="U24" s="379">
        <f t="shared" si="6"/>
        <v>0</v>
      </c>
      <c r="V24" s="4"/>
    </row>
    <row r="25" spans="2:22" x14ac:dyDescent="0.25">
      <c r="B25" s="4"/>
      <c r="C25" s="201" t="s">
        <v>400</v>
      </c>
      <c r="D25" s="192" t="s">
        <v>51</v>
      </c>
      <c r="E25" s="192" t="s">
        <v>51</v>
      </c>
      <c r="F25" s="376" t="str">
        <f>IFERROR(VLOOKUP('3.Travel,Subsistence&amp;Conference'!$E25,'START - AWARD DETAILS'!$F$21:$G$40,2,0),"")</f>
        <v/>
      </c>
      <c r="G25" s="345" t="e">
        <f>VLOOKUP(E25,'START - AWARD DETAILS'!$F$20:$I$40,3,0)</f>
        <v>#N/A</v>
      </c>
      <c r="H25" s="192" t="s">
        <v>51</v>
      </c>
      <c r="I25" s="377">
        <f>IF(F25="HEI",'START - AWARD DETAILS'!$G$12,'START - AWARD DETAILS'!$G$13)</f>
        <v>1</v>
      </c>
      <c r="J25" s="381"/>
      <c r="K25" s="176">
        <f t="shared" si="0"/>
        <v>0</v>
      </c>
      <c r="L25" s="381"/>
      <c r="M25" s="176">
        <f t="shared" si="1"/>
        <v>0</v>
      </c>
      <c r="N25" s="381"/>
      <c r="O25" s="176">
        <f t="shared" si="2"/>
        <v>0</v>
      </c>
      <c r="P25" s="381"/>
      <c r="Q25" s="176">
        <f t="shared" si="3"/>
        <v>0</v>
      </c>
      <c r="R25" s="382"/>
      <c r="S25" s="176">
        <f t="shared" si="4"/>
        <v>0</v>
      </c>
      <c r="T25" s="378">
        <f t="shared" si="5"/>
        <v>0</v>
      </c>
      <c r="U25" s="379">
        <f t="shared" si="6"/>
        <v>0</v>
      </c>
      <c r="V25" s="4"/>
    </row>
    <row r="26" spans="2:22" x14ac:dyDescent="0.25">
      <c r="B26" s="4"/>
      <c r="C26" s="201" t="s">
        <v>400</v>
      </c>
      <c r="D26" s="192" t="s">
        <v>51</v>
      </c>
      <c r="E26" s="192" t="s">
        <v>51</v>
      </c>
      <c r="F26" s="376" t="str">
        <f>IFERROR(VLOOKUP('3.Travel,Subsistence&amp;Conference'!$E26,'START - AWARD DETAILS'!$F$21:$G$40,2,0),"")</f>
        <v/>
      </c>
      <c r="G26" s="345" t="e">
        <f>VLOOKUP(E26,'START - AWARD DETAILS'!$F$20:$I$40,3,0)</f>
        <v>#N/A</v>
      </c>
      <c r="H26" s="192" t="s">
        <v>51</v>
      </c>
      <c r="I26" s="377">
        <f>IF(F26="HEI",'START - AWARD DETAILS'!$G$12,'START - AWARD DETAILS'!$G$13)</f>
        <v>1</v>
      </c>
      <c r="J26" s="381"/>
      <c r="K26" s="176">
        <f t="shared" si="0"/>
        <v>0</v>
      </c>
      <c r="L26" s="381"/>
      <c r="M26" s="176">
        <f t="shared" si="1"/>
        <v>0</v>
      </c>
      <c r="N26" s="381"/>
      <c r="O26" s="176">
        <f t="shared" si="2"/>
        <v>0</v>
      </c>
      <c r="P26" s="381"/>
      <c r="Q26" s="176">
        <f t="shared" si="3"/>
        <v>0</v>
      </c>
      <c r="R26" s="382"/>
      <c r="S26" s="176">
        <f t="shared" si="4"/>
        <v>0</v>
      </c>
      <c r="T26" s="378">
        <f t="shared" si="5"/>
        <v>0</v>
      </c>
      <c r="U26" s="379">
        <f t="shared" si="6"/>
        <v>0</v>
      </c>
      <c r="V26" s="4"/>
    </row>
    <row r="27" spans="2:22" x14ac:dyDescent="0.25">
      <c r="B27" s="4"/>
      <c r="C27" s="201" t="s">
        <v>400</v>
      </c>
      <c r="D27" s="192" t="s">
        <v>51</v>
      </c>
      <c r="E27" s="192" t="s">
        <v>51</v>
      </c>
      <c r="F27" s="376" t="str">
        <f>IFERROR(VLOOKUP('3.Travel,Subsistence&amp;Conference'!$E27,'START - AWARD DETAILS'!$F$21:$G$40,2,0),"")</f>
        <v/>
      </c>
      <c r="G27" s="345" t="e">
        <f>VLOOKUP(E27,'START - AWARD DETAILS'!$F$20:$I$40,3,0)</f>
        <v>#N/A</v>
      </c>
      <c r="H27" s="192" t="s">
        <v>51</v>
      </c>
      <c r="I27" s="377">
        <f>IF(F27="HEI",'START - AWARD DETAILS'!$G$12,'START - AWARD DETAILS'!$G$13)</f>
        <v>1</v>
      </c>
      <c r="J27" s="381"/>
      <c r="K27" s="176">
        <f t="shared" si="0"/>
        <v>0</v>
      </c>
      <c r="L27" s="381"/>
      <c r="M27" s="176">
        <f t="shared" si="1"/>
        <v>0</v>
      </c>
      <c r="N27" s="381"/>
      <c r="O27" s="176">
        <f t="shared" si="2"/>
        <v>0</v>
      </c>
      <c r="P27" s="381"/>
      <c r="Q27" s="176">
        <f t="shared" si="3"/>
        <v>0</v>
      </c>
      <c r="R27" s="382"/>
      <c r="S27" s="176">
        <f t="shared" si="4"/>
        <v>0</v>
      </c>
      <c r="T27" s="378">
        <f t="shared" si="5"/>
        <v>0</v>
      </c>
      <c r="U27" s="379">
        <f t="shared" si="6"/>
        <v>0</v>
      </c>
      <c r="V27" s="4"/>
    </row>
    <row r="28" spans="2:22" x14ac:dyDescent="0.25">
      <c r="B28" s="4"/>
      <c r="C28" s="201" t="s">
        <v>400</v>
      </c>
      <c r="D28" s="192" t="s">
        <v>51</v>
      </c>
      <c r="E28" s="192" t="s">
        <v>51</v>
      </c>
      <c r="F28" s="376" t="str">
        <f>IFERROR(VLOOKUP('3.Travel,Subsistence&amp;Conference'!$E28,'START - AWARD DETAILS'!$F$21:$G$40,2,0),"")</f>
        <v/>
      </c>
      <c r="G28" s="345" t="e">
        <f>VLOOKUP(E28,'START - AWARD DETAILS'!$F$20:$I$40,3,0)</f>
        <v>#N/A</v>
      </c>
      <c r="H28" s="192" t="s">
        <v>51</v>
      </c>
      <c r="I28" s="377">
        <f>IF(F28="HEI",'START - AWARD DETAILS'!$G$12,'START - AWARD DETAILS'!$G$13)</f>
        <v>1</v>
      </c>
      <c r="J28" s="381"/>
      <c r="K28" s="176">
        <f t="shared" si="0"/>
        <v>0</v>
      </c>
      <c r="L28" s="381"/>
      <c r="M28" s="176">
        <f t="shared" si="1"/>
        <v>0</v>
      </c>
      <c r="N28" s="381"/>
      <c r="O28" s="176">
        <f t="shared" si="2"/>
        <v>0</v>
      </c>
      <c r="P28" s="381"/>
      <c r="Q28" s="176">
        <f t="shared" si="3"/>
        <v>0</v>
      </c>
      <c r="R28" s="382"/>
      <c r="S28" s="176">
        <f t="shared" si="4"/>
        <v>0</v>
      </c>
      <c r="T28" s="378">
        <f t="shared" si="5"/>
        <v>0</v>
      </c>
      <c r="U28" s="379">
        <f t="shared" si="6"/>
        <v>0</v>
      </c>
      <c r="V28" s="4"/>
    </row>
    <row r="29" spans="2:22" x14ac:dyDescent="0.25">
      <c r="B29" s="4"/>
      <c r="C29" s="201" t="s">
        <v>400</v>
      </c>
      <c r="D29" s="192" t="s">
        <v>51</v>
      </c>
      <c r="E29" s="192" t="s">
        <v>51</v>
      </c>
      <c r="F29" s="376" t="str">
        <f>IFERROR(VLOOKUP('3.Travel,Subsistence&amp;Conference'!$E29,'START - AWARD DETAILS'!$F$21:$G$40,2,0),"")</f>
        <v/>
      </c>
      <c r="G29" s="345" t="e">
        <f>VLOOKUP(E29,'START - AWARD DETAILS'!$F$20:$I$40,3,0)</f>
        <v>#N/A</v>
      </c>
      <c r="H29" s="192" t="s">
        <v>51</v>
      </c>
      <c r="I29" s="377">
        <f>IF(F29="HEI",'START - AWARD DETAILS'!$G$12,'START - AWARD DETAILS'!$G$13)</f>
        <v>1</v>
      </c>
      <c r="J29" s="381"/>
      <c r="K29" s="176">
        <f t="shared" si="0"/>
        <v>0</v>
      </c>
      <c r="L29" s="381"/>
      <c r="M29" s="176">
        <f t="shared" si="1"/>
        <v>0</v>
      </c>
      <c r="N29" s="381"/>
      <c r="O29" s="176">
        <f t="shared" si="2"/>
        <v>0</v>
      </c>
      <c r="P29" s="381"/>
      <c r="Q29" s="176">
        <f t="shared" si="3"/>
        <v>0</v>
      </c>
      <c r="R29" s="382"/>
      <c r="S29" s="176">
        <f t="shared" si="4"/>
        <v>0</v>
      </c>
      <c r="T29" s="378">
        <f t="shared" si="5"/>
        <v>0</v>
      </c>
      <c r="U29" s="379">
        <f t="shared" si="6"/>
        <v>0</v>
      </c>
      <c r="V29" s="4"/>
    </row>
    <row r="30" spans="2:22" x14ac:dyDescent="0.25">
      <c r="B30" s="4"/>
      <c r="C30" s="201" t="s">
        <v>400</v>
      </c>
      <c r="D30" s="192" t="s">
        <v>51</v>
      </c>
      <c r="E30" s="192" t="s">
        <v>51</v>
      </c>
      <c r="F30" s="376" t="str">
        <f>IFERROR(VLOOKUP('3.Travel,Subsistence&amp;Conference'!$E30,'START - AWARD DETAILS'!$F$21:$G$40,2,0),"")</f>
        <v/>
      </c>
      <c r="G30" s="345" t="e">
        <f>VLOOKUP(E30,'START - AWARD DETAILS'!$F$20:$I$40,3,0)</f>
        <v>#N/A</v>
      </c>
      <c r="H30" s="192" t="s">
        <v>51</v>
      </c>
      <c r="I30" s="377">
        <f>IF(F30="HEI",'START - AWARD DETAILS'!$G$12,'START - AWARD DETAILS'!$G$13)</f>
        <v>1</v>
      </c>
      <c r="J30" s="381"/>
      <c r="K30" s="176">
        <f t="shared" si="0"/>
        <v>0</v>
      </c>
      <c r="L30" s="381"/>
      <c r="M30" s="176">
        <f t="shared" si="1"/>
        <v>0</v>
      </c>
      <c r="N30" s="381"/>
      <c r="O30" s="176">
        <f t="shared" si="2"/>
        <v>0</v>
      </c>
      <c r="P30" s="381"/>
      <c r="Q30" s="176">
        <f t="shared" si="3"/>
        <v>0</v>
      </c>
      <c r="R30" s="382"/>
      <c r="S30" s="176">
        <f t="shared" si="4"/>
        <v>0</v>
      </c>
      <c r="T30" s="378">
        <f t="shared" si="5"/>
        <v>0</v>
      </c>
      <c r="U30" s="379">
        <f t="shared" si="6"/>
        <v>0</v>
      </c>
      <c r="V30" s="4"/>
    </row>
    <row r="31" spans="2:22" x14ac:dyDescent="0.25">
      <c r="B31" s="4"/>
      <c r="C31" s="201" t="s">
        <v>400</v>
      </c>
      <c r="D31" s="192" t="s">
        <v>51</v>
      </c>
      <c r="E31" s="192" t="s">
        <v>51</v>
      </c>
      <c r="F31" s="376" t="str">
        <f>IFERROR(VLOOKUP('3.Travel,Subsistence&amp;Conference'!$E31,'START - AWARD DETAILS'!$F$21:$G$40,2,0),"")</f>
        <v/>
      </c>
      <c r="G31" s="345" t="e">
        <f>VLOOKUP(E31,'START - AWARD DETAILS'!$F$20:$I$40,3,0)</f>
        <v>#N/A</v>
      </c>
      <c r="H31" s="192" t="s">
        <v>51</v>
      </c>
      <c r="I31" s="377">
        <f>IF(F31="HEI",'START - AWARD DETAILS'!$G$12,'START - AWARD DETAILS'!$G$13)</f>
        <v>1</v>
      </c>
      <c r="J31" s="381"/>
      <c r="K31" s="176">
        <f t="shared" si="0"/>
        <v>0</v>
      </c>
      <c r="L31" s="381"/>
      <c r="M31" s="176">
        <f t="shared" si="1"/>
        <v>0</v>
      </c>
      <c r="N31" s="381"/>
      <c r="O31" s="176">
        <f t="shared" si="2"/>
        <v>0</v>
      </c>
      <c r="P31" s="381"/>
      <c r="Q31" s="176">
        <f t="shared" si="3"/>
        <v>0</v>
      </c>
      <c r="R31" s="382"/>
      <c r="S31" s="176">
        <f t="shared" si="4"/>
        <v>0</v>
      </c>
      <c r="T31" s="378">
        <f t="shared" si="5"/>
        <v>0</v>
      </c>
      <c r="U31" s="379">
        <f t="shared" si="6"/>
        <v>0</v>
      </c>
      <c r="V31" s="4"/>
    </row>
    <row r="32" spans="2:22" x14ac:dyDescent="0.25">
      <c r="B32" s="4"/>
      <c r="C32" s="201" t="s">
        <v>400</v>
      </c>
      <c r="D32" s="192" t="s">
        <v>51</v>
      </c>
      <c r="E32" s="192" t="s">
        <v>51</v>
      </c>
      <c r="F32" s="376" t="str">
        <f>IFERROR(VLOOKUP('3.Travel,Subsistence&amp;Conference'!$E32,'START - AWARD DETAILS'!$F$21:$G$40,2,0),"")</f>
        <v/>
      </c>
      <c r="G32" s="345" t="e">
        <f>VLOOKUP(E32,'START - AWARD DETAILS'!$F$20:$I$40,3,0)</f>
        <v>#N/A</v>
      </c>
      <c r="H32" s="192" t="s">
        <v>51</v>
      </c>
      <c r="I32" s="377">
        <f>IF(F32="HEI",'START - AWARD DETAILS'!$G$12,'START - AWARD DETAILS'!$G$13)</f>
        <v>1</v>
      </c>
      <c r="J32" s="381"/>
      <c r="K32" s="176">
        <f t="shared" si="0"/>
        <v>0</v>
      </c>
      <c r="L32" s="381"/>
      <c r="M32" s="176">
        <f t="shared" si="1"/>
        <v>0</v>
      </c>
      <c r="N32" s="381"/>
      <c r="O32" s="176">
        <f t="shared" si="2"/>
        <v>0</v>
      </c>
      <c r="P32" s="381"/>
      <c r="Q32" s="176">
        <f t="shared" si="3"/>
        <v>0</v>
      </c>
      <c r="R32" s="382"/>
      <c r="S32" s="176">
        <f t="shared" si="4"/>
        <v>0</v>
      </c>
      <c r="T32" s="378">
        <f t="shared" si="5"/>
        <v>0</v>
      </c>
      <c r="U32" s="379">
        <f t="shared" si="6"/>
        <v>0</v>
      </c>
      <c r="V32" s="4"/>
    </row>
    <row r="33" spans="2:22" x14ac:dyDescent="0.25">
      <c r="B33" s="4"/>
      <c r="C33" s="201" t="s">
        <v>400</v>
      </c>
      <c r="D33" s="192" t="s">
        <v>51</v>
      </c>
      <c r="E33" s="192" t="s">
        <v>51</v>
      </c>
      <c r="F33" s="376" t="str">
        <f>IFERROR(VLOOKUP('3.Travel,Subsistence&amp;Conference'!$E33,'START - AWARD DETAILS'!$F$21:$G$40,2,0),"")</f>
        <v/>
      </c>
      <c r="G33" s="345" t="e">
        <f>VLOOKUP(E33,'START - AWARD DETAILS'!$F$20:$I$40,3,0)</f>
        <v>#N/A</v>
      </c>
      <c r="H33" s="192" t="s">
        <v>51</v>
      </c>
      <c r="I33" s="377">
        <f>IF(F33="HEI",'START - AWARD DETAILS'!$G$12,'START - AWARD DETAILS'!$G$13)</f>
        <v>1</v>
      </c>
      <c r="J33" s="381"/>
      <c r="K33" s="176">
        <f t="shared" si="0"/>
        <v>0</v>
      </c>
      <c r="L33" s="381"/>
      <c r="M33" s="176">
        <f t="shared" si="1"/>
        <v>0</v>
      </c>
      <c r="N33" s="381"/>
      <c r="O33" s="176">
        <f t="shared" si="2"/>
        <v>0</v>
      </c>
      <c r="P33" s="381"/>
      <c r="Q33" s="176">
        <f t="shared" si="3"/>
        <v>0</v>
      </c>
      <c r="R33" s="382"/>
      <c r="S33" s="176">
        <f t="shared" si="4"/>
        <v>0</v>
      </c>
      <c r="T33" s="378">
        <f t="shared" si="5"/>
        <v>0</v>
      </c>
      <c r="U33" s="379">
        <f t="shared" si="6"/>
        <v>0</v>
      </c>
      <c r="V33" s="4"/>
    </row>
    <row r="34" spans="2:22" x14ac:dyDescent="0.25">
      <c r="B34" s="4"/>
      <c r="C34" s="201" t="s">
        <v>400</v>
      </c>
      <c r="D34" s="192" t="s">
        <v>51</v>
      </c>
      <c r="E34" s="192" t="s">
        <v>51</v>
      </c>
      <c r="F34" s="376" t="str">
        <f>IFERROR(VLOOKUP('3.Travel,Subsistence&amp;Conference'!$E34,'START - AWARD DETAILS'!$F$21:$G$40,2,0),"")</f>
        <v/>
      </c>
      <c r="G34" s="345" t="e">
        <f>VLOOKUP(E34,'START - AWARD DETAILS'!$F$20:$I$40,3,0)</f>
        <v>#N/A</v>
      </c>
      <c r="H34" s="192" t="s">
        <v>51</v>
      </c>
      <c r="I34" s="377">
        <f>IF(F34="HEI",'START - AWARD DETAILS'!$G$12,'START - AWARD DETAILS'!$G$13)</f>
        <v>1</v>
      </c>
      <c r="J34" s="381"/>
      <c r="K34" s="176">
        <f t="shared" si="0"/>
        <v>0</v>
      </c>
      <c r="L34" s="381"/>
      <c r="M34" s="176">
        <f t="shared" si="1"/>
        <v>0</v>
      </c>
      <c r="N34" s="381"/>
      <c r="O34" s="176">
        <f t="shared" si="2"/>
        <v>0</v>
      </c>
      <c r="P34" s="381"/>
      <c r="Q34" s="176">
        <f t="shared" si="3"/>
        <v>0</v>
      </c>
      <c r="R34" s="382"/>
      <c r="S34" s="176">
        <f t="shared" si="4"/>
        <v>0</v>
      </c>
      <c r="T34" s="378">
        <f t="shared" si="5"/>
        <v>0</v>
      </c>
      <c r="U34" s="379">
        <f t="shared" si="6"/>
        <v>0</v>
      </c>
      <c r="V34" s="4"/>
    </row>
    <row r="35" spans="2:22" x14ac:dyDescent="0.25">
      <c r="B35" s="4"/>
      <c r="C35" s="201" t="s">
        <v>400</v>
      </c>
      <c r="D35" s="192" t="s">
        <v>51</v>
      </c>
      <c r="E35" s="192" t="s">
        <v>51</v>
      </c>
      <c r="F35" s="376" t="str">
        <f>IFERROR(VLOOKUP('3.Travel,Subsistence&amp;Conference'!$E35,'START - AWARD DETAILS'!$F$21:$G$40,2,0),"")</f>
        <v/>
      </c>
      <c r="G35" s="345" t="e">
        <f>VLOOKUP(E35,'START - AWARD DETAILS'!$F$20:$I$40,3,0)</f>
        <v>#N/A</v>
      </c>
      <c r="H35" s="192" t="s">
        <v>51</v>
      </c>
      <c r="I35" s="377">
        <f>IF(F35="HEI",'START - AWARD DETAILS'!$G$12,'START - AWARD DETAILS'!$G$13)</f>
        <v>1</v>
      </c>
      <c r="J35" s="381"/>
      <c r="K35" s="176">
        <f t="shared" si="0"/>
        <v>0</v>
      </c>
      <c r="L35" s="381"/>
      <c r="M35" s="176">
        <f t="shared" si="1"/>
        <v>0</v>
      </c>
      <c r="N35" s="381"/>
      <c r="O35" s="176">
        <f t="shared" si="2"/>
        <v>0</v>
      </c>
      <c r="P35" s="381"/>
      <c r="Q35" s="176">
        <f t="shared" si="3"/>
        <v>0</v>
      </c>
      <c r="R35" s="382"/>
      <c r="S35" s="176">
        <f t="shared" si="4"/>
        <v>0</v>
      </c>
      <c r="T35" s="378">
        <f t="shared" si="5"/>
        <v>0</v>
      </c>
      <c r="U35" s="379">
        <f t="shared" si="6"/>
        <v>0</v>
      </c>
      <c r="V35" s="4"/>
    </row>
    <row r="36" spans="2:22" x14ac:dyDescent="0.25">
      <c r="B36" s="4"/>
      <c r="C36" s="201" t="s">
        <v>400</v>
      </c>
      <c r="D36" s="192" t="s">
        <v>51</v>
      </c>
      <c r="E36" s="192" t="s">
        <v>51</v>
      </c>
      <c r="F36" s="376" t="str">
        <f>IFERROR(VLOOKUP('3.Travel,Subsistence&amp;Conference'!$E36,'START - AWARD DETAILS'!$F$21:$G$40,2,0),"")</f>
        <v/>
      </c>
      <c r="G36" s="345" t="e">
        <f>VLOOKUP(E36,'START - AWARD DETAILS'!$F$20:$I$40,3,0)</f>
        <v>#N/A</v>
      </c>
      <c r="H36" s="192" t="s">
        <v>51</v>
      </c>
      <c r="I36" s="377">
        <f>IF(F36="HEI",'START - AWARD DETAILS'!$G$12,'START - AWARD DETAILS'!$G$13)</f>
        <v>1</v>
      </c>
      <c r="J36" s="381"/>
      <c r="K36" s="176">
        <f t="shared" si="0"/>
        <v>0</v>
      </c>
      <c r="L36" s="381"/>
      <c r="M36" s="176">
        <f t="shared" si="1"/>
        <v>0</v>
      </c>
      <c r="N36" s="381"/>
      <c r="O36" s="176">
        <f t="shared" si="2"/>
        <v>0</v>
      </c>
      <c r="P36" s="381"/>
      <c r="Q36" s="176">
        <f t="shared" si="3"/>
        <v>0</v>
      </c>
      <c r="R36" s="382"/>
      <c r="S36" s="176">
        <f t="shared" si="4"/>
        <v>0</v>
      </c>
      <c r="T36" s="378">
        <f t="shared" si="5"/>
        <v>0</v>
      </c>
      <c r="U36" s="379">
        <f t="shared" si="6"/>
        <v>0</v>
      </c>
      <c r="V36" s="4"/>
    </row>
    <row r="37" spans="2:22" outlineLevel="1" x14ac:dyDescent="0.25">
      <c r="B37" s="4"/>
      <c r="C37" s="201" t="s">
        <v>400</v>
      </c>
      <c r="D37" s="192" t="s">
        <v>51</v>
      </c>
      <c r="E37" s="192" t="s">
        <v>51</v>
      </c>
      <c r="F37" s="376" t="str">
        <f>IFERROR(VLOOKUP('3.Travel,Subsistence&amp;Conference'!$E37,'START - AWARD DETAILS'!$F$21:$G$40,2,0),"")</f>
        <v/>
      </c>
      <c r="G37" s="345" t="e">
        <f>VLOOKUP(E37,'START - AWARD DETAILS'!$F$20:$I$40,3,0)</f>
        <v>#N/A</v>
      </c>
      <c r="H37" s="192" t="s">
        <v>51</v>
      </c>
      <c r="I37" s="377">
        <f>IF(F37="HEI",'START - AWARD DETAILS'!$G$12,'START - AWARD DETAILS'!$G$13)</f>
        <v>1</v>
      </c>
      <c r="J37" s="381"/>
      <c r="K37" s="176">
        <f t="shared" si="0"/>
        <v>0</v>
      </c>
      <c r="L37" s="381"/>
      <c r="M37" s="176">
        <f t="shared" si="1"/>
        <v>0</v>
      </c>
      <c r="N37" s="381"/>
      <c r="O37" s="176">
        <f t="shared" si="2"/>
        <v>0</v>
      </c>
      <c r="P37" s="381"/>
      <c r="Q37" s="176">
        <f t="shared" si="3"/>
        <v>0</v>
      </c>
      <c r="R37" s="382"/>
      <c r="S37" s="176">
        <f t="shared" si="4"/>
        <v>0</v>
      </c>
      <c r="T37" s="378">
        <f t="shared" si="5"/>
        <v>0</v>
      </c>
      <c r="U37" s="379">
        <f t="shared" si="6"/>
        <v>0</v>
      </c>
      <c r="V37" s="4"/>
    </row>
    <row r="38" spans="2:22" outlineLevel="1" x14ac:dyDescent="0.25">
      <c r="B38" s="4"/>
      <c r="C38" s="201" t="s">
        <v>400</v>
      </c>
      <c r="D38" s="192" t="s">
        <v>51</v>
      </c>
      <c r="E38" s="192" t="s">
        <v>51</v>
      </c>
      <c r="F38" s="376" t="str">
        <f>IFERROR(VLOOKUP('3.Travel,Subsistence&amp;Conference'!$E38,'START - AWARD DETAILS'!$F$21:$G$40,2,0),"")</f>
        <v/>
      </c>
      <c r="G38" s="345" t="e">
        <f>VLOOKUP(E38,'START - AWARD DETAILS'!$F$20:$I$40,3,0)</f>
        <v>#N/A</v>
      </c>
      <c r="H38" s="192" t="s">
        <v>51</v>
      </c>
      <c r="I38" s="377">
        <f>IF(F38="HEI",'START - AWARD DETAILS'!$G$12,'START - AWARD DETAILS'!$G$13)</f>
        <v>1</v>
      </c>
      <c r="J38" s="381"/>
      <c r="K38" s="176">
        <f t="shared" si="0"/>
        <v>0</v>
      </c>
      <c r="L38" s="381"/>
      <c r="M38" s="176">
        <f t="shared" si="1"/>
        <v>0</v>
      </c>
      <c r="N38" s="381"/>
      <c r="O38" s="176">
        <f t="shared" si="2"/>
        <v>0</v>
      </c>
      <c r="P38" s="381"/>
      <c r="Q38" s="176">
        <f t="shared" si="3"/>
        <v>0</v>
      </c>
      <c r="R38" s="382"/>
      <c r="S38" s="176">
        <f t="shared" si="4"/>
        <v>0</v>
      </c>
      <c r="T38" s="378">
        <f t="shared" si="5"/>
        <v>0</v>
      </c>
      <c r="U38" s="379">
        <f t="shared" si="6"/>
        <v>0</v>
      </c>
      <c r="V38" s="4"/>
    </row>
    <row r="39" spans="2:22" outlineLevel="1" x14ac:dyDescent="0.25">
      <c r="B39" s="4"/>
      <c r="C39" s="201" t="s">
        <v>400</v>
      </c>
      <c r="D39" s="192" t="s">
        <v>51</v>
      </c>
      <c r="E39" s="192" t="s">
        <v>51</v>
      </c>
      <c r="F39" s="376" t="str">
        <f>IFERROR(VLOOKUP('3.Travel,Subsistence&amp;Conference'!$E39,'START - AWARD DETAILS'!$F$21:$G$40,2,0),"")</f>
        <v/>
      </c>
      <c r="G39" s="345" t="e">
        <f>VLOOKUP(E39,'START - AWARD DETAILS'!$F$20:$I$40,3,0)</f>
        <v>#N/A</v>
      </c>
      <c r="H39" s="192" t="s">
        <v>51</v>
      </c>
      <c r="I39" s="377">
        <f>IF(F39="HEI",'START - AWARD DETAILS'!$G$12,'START - AWARD DETAILS'!$G$13)</f>
        <v>1</v>
      </c>
      <c r="J39" s="380"/>
      <c r="K39" s="176">
        <f t="shared" si="0"/>
        <v>0</v>
      </c>
      <c r="L39" s="381"/>
      <c r="M39" s="176">
        <f t="shared" si="1"/>
        <v>0</v>
      </c>
      <c r="N39" s="381"/>
      <c r="O39" s="176">
        <f t="shared" si="2"/>
        <v>0</v>
      </c>
      <c r="P39" s="381"/>
      <c r="Q39" s="176">
        <f t="shared" si="3"/>
        <v>0</v>
      </c>
      <c r="R39" s="382"/>
      <c r="S39" s="176">
        <f t="shared" si="4"/>
        <v>0</v>
      </c>
      <c r="T39" s="378">
        <f t="shared" si="5"/>
        <v>0</v>
      </c>
      <c r="U39" s="379">
        <f t="shared" si="6"/>
        <v>0</v>
      </c>
      <c r="V39" s="4"/>
    </row>
    <row r="40" spans="2:22" outlineLevel="1" x14ac:dyDescent="0.25">
      <c r="B40" s="4"/>
      <c r="C40" s="201" t="s">
        <v>400</v>
      </c>
      <c r="D40" s="192" t="s">
        <v>51</v>
      </c>
      <c r="E40" s="192" t="s">
        <v>51</v>
      </c>
      <c r="F40" s="376" t="str">
        <f>IFERROR(VLOOKUP('3.Travel,Subsistence&amp;Conference'!$E40,'START - AWARD DETAILS'!$F$21:$G$40,2,0),"")</f>
        <v/>
      </c>
      <c r="G40" s="345" t="e">
        <f>VLOOKUP(E40,'START - AWARD DETAILS'!$F$20:$I$40,3,0)</f>
        <v>#N/A</v>
      </c>
      <c r="H40" s="192" t="s">
        <v>51</v>
      </c>
      <c r="I40" s="377">
        <f>IF(F40="HEI",'START - AWARD DETAILS'!$G$12,'START - AWARD DETAILS'!$G$13)</f>
        <v>1</v>
      </c>
      <c r="J40" s="381"/>
      <c r="K40" s="176">
        <f t="shared" si="0"/>
        <v>0</v>
      </c>
      <c r="L40" s="381"/>
      <c r="M40" s="176">
        <f t="shared" si="1"/>
        <v>0</v>
      </c>
      <c r="N40" s="381"/>
      <c r="O40" s="176">
        <f t="shared" si="2"/>
        <v>0</v>
      </c>
      <c r="P40" s="381"/>
      <c r="Q40" s="176">
        <f t="shared" si="3"/>
        <v>0</v>
      </c>
      <c r="R40" s="382"/>
      <c r="S40" s="176">
        <f t="shared" si="4"/>
        <v>0</v>
      </c>
      <c r="T40" s="378">
        <f t="shared" si="5"/>
        <v>0</v>
      </c>
      <c r="U40" s="379">
        <f t="shared" si="6"/>
        <v>0</v>
      </c>
      <c r="V40" s="4"/>
    </row>
    <row r="41" spans="2:22" outlineLevel="1" x14ac:dyDescent="0.25">
      <c r="B41" s="4"/>
      <c r="C41" s="201" t="s">
        <v>400</v>
      </c>
      <c r="D41" s="192" t="s">
        <v>51</v>
      </c>
      <c r="E41" s="192" t="s">
        <v>51</v>
      </c>
      <c r="F41" s="376" t="str">
        <f>IFERROR(VLOOKUP('3.Travel,Subsistence&amp;Conference'!$E41,'START - AWARD DETAILS'!$F$21:$G$40,2,0),"")</f>
        <v/>
      </c>
      <c r="G41" s="345" t="e">
        <f>VLOOKUP(E41,'START - AWARD DETAILS'!$F$20:$I$40,3,0)</f>
        <v>#N/A</v>
      </c>
      <c r="H41" s="192" t="s">
        <v>51</v>
      </c>
      <c r="I41" s="377">
        <f>IF(F41="HEI",'START - AWARD DETAILS'!$G$12,'START - AWARD DETAILS'!$G$13)</f>
        <v>1</v>
      </c>
      <c r="J41" s="381"/>
      <c r="K41" s="176">
        <f t="shared" si="0"/>
        <v>0</v>
      </c>
      <c r="L41" s="381"/>
      <c r="M41" s="176">
        <f t="shared" si="1"/>
        <v>0</v>
      </c>
      <c r="N41" s="381"/>
      <c r="O41" s="176">
        <f t="shared" si="2"/>
        <v>0</v>
      </c>
      <c r="P41" s="381"/>
      <c r="Q41" s="176">
        <f t="shared" si="3"/>
        <v>0</v>
      </c>
      <c r="R41" s="382"/>
      <c r="S41" s="176">
        <f t="shared" si="4"/>
        <v>0</v>
      </c>
      <c r="T41" s="378">
        <f t="shared" si="5"/>
        <v>0</v>
      </c>
      <c r="U41" s="379">
        <f t="shared" si="6"/>
        <v>0</v>
      </c>
      <c r="V41" s="4"/>
    </row>
    <row r="42" spans="2:22" outlineLevel="1" x14ac:dyDescent="0.25">
      <c r="B42" s="4"/>
      <c r="C42" s="201" t="s">
        <v>400</v>
      </c>
      <c r="D42" s="192" t="s">
        <v>51</v>
      </c>
      <c r="E42" s="192" t="s">
        <v>51</v>
      </c>
      <c r="F42" s="376" t="str">
        <f>IFERROR(VLOOKUP('3.Travel,Subsistence&amp;Conference'!$E42,'START - AWARD DETAILS'!$F$21:$G$40,2,0),"")</f>
        <v/>
      </c>
      <c r="G42" s="345" t="e">
        <f>VLOOKUP(E42,'START - AWARD DETAILS'!$F$20:$I$40,3,0)</f>
        <v>#N/A</v>
      </c>
      <c r="H42" s="192" t="s">
        <v>51</v>
      </c>
      <c r="I42" s="377">
        <f>IF(F42="HEI",'START - AWARD DETAILS'!$G$12,'START - AWARD DETAILS'!$G$13)</f>
        <v>1</v>
      </c>
      <c r="J42" s="381"/>
      <c r="K42" s="176">
        <f t="shared" si="0"/>
        <v>0</v>
      </c>
      <c r="L42" s="381"/>
      <c r="M42" s="176">
        <f t="shared" si="1"/>
        <v>0</v>
      </c>
      <c r="N42" s="381"/>
      <c r="O42" s="176">
        <f t="shared" si="2"/>
        <v>0</v>
      </c>
      <c r="P42" s="381"/>
      <c r="Q42" s="176">
        <f t="shared" si="3"/>
        <v>0</v>
      </c>
      <c r="R42" s="382"/>
      <c r="S42" s="176">
        <f t="shared" si="4"/>
        <v>0</v>
      </c>
      <c r="T42" s="378">
        <f t="shared" si="5"/>
        <v>0</v>
      </c>
      <c r="U42" s="379">
        <f t="shared" si="6"/>
        <v>0</v>
      </c>
      <c r="V42" s="4"/>
    </row>
    <row r="43" spans="2:22" outlineLevel="1" x14ac:dyDescent="0.25">
      <c r="B43" s="4"/>
      <c r="C43" s="201" t="s">
        <v>400</v>
      </c>
      <c r="D43" s="192" t="s">
        <v>51</v>
      </c>
      <c r="E43" s="192" t="s">
        <v>51</v>
      </c>
      <c r="F43" s="376" t="str">
        <f>IFERROR(VLOOKUP('3.Travel,Subsistence&amp;Conference'!$E43,'START - AWARD DETAILS'!$F$21:$G$40,2,0),"")</f>
        <v/>
      </c>
      <c r="G43" s="345" t="e">
        <f>VLOOKUP(E43,'START - AWARD DETAILS'!$F$20:$I$40,3,0)</f>
        <v>#N/A</v>
      </c>
      <c r="H43" s="192" t="s">
        <v>51</v>
      </c>
      <c r="I43" s="377">
        <f>IF(F43="HEI",'START - AWARD DETAILS'!$G$12,'START - AWARD DETAILS'!$G$13)</f>
        <v>1</v>
      </c>
      <c r="J43" s="381"/>
      <c r="K43" s="176">
        <f t="shared" si="0"/>
        <v>0</v>
      </c>
      <c r="L43" s="381"/>
      <c r="M43" s="176">
        <f t="shared" si="1"/>
        <v>0</v>
      </c>
      <c r="N43" s="381"/>
      <c r="O43" s="176">
        <f t="shared" si="2"/>
        <v>0</v>
      </c>
      <c r="P43" s="381"/>
      <c r="Q43" s="176">
        <f t="shared" si="3"/>
        <v>0</v>
      </c>
      <c r="R43" s="382"/>
      <c r="S43" s="176">
        <f t="shared" si="4"/>
        <v>0</v>
      </c>
      <c r="T43" s="378">
        <f t="shared" si="5"/>
        <v>0</v>
      </c>
      <c r="U43" s="379">
        <f t="shared" si="6"/>
        <v>0</v>
      </c>
      <c r="V43" s="4"/>
    </row>
    <row r="44" spans="2:22" outlineLevel="1" x14ac:dyDescent="0.25">
      <c r="B44" s="4"/>
      <c r="C44" s="201" t="s">
        <v>400</v>
      </c>
      <c r="D44" s="192" t="s">
        <v>51</v>
      </c>
      <c r="E44" s="192" t="s">
        <v>51</v>
      </c>
      <c r="F44" s="376" t="str">
        <f>IFERROR(VLOOKUP('3.Travel,Subsistence&amp;Conference'!$E44,'START - AWARD DETAILS'!$F$21:$G$40,2,0),"")</f>
        <v/>
      </c>
      <c r="G44" s="345" t="e">
        <f>VLOOKUP(E44,'START - AWARD DETAILS'!$F$20:$I$40,3,0)</f>
        <v>#N/A</v>
      </c>
      <c r="H44" s="192" t="s">
        <v>51</v>
      </c>
      <c r="I44" s="377">
        <f>IF(F44="HEI",'START - AWARD DETAILS'!$G$12,'START - AWARD DETAILS'!$G$13)</f>
        <v>1</v>
      </c>
      <c r="J44" s="381"/>
      <c r="K44" s="176">
        <f t="shared" si="0"/>
        <v>0</v>
      </c>
      <c r="L44" s="381"/>
      <c r="M44" s="176">
        <f t="shared" si="1"/>
        <v>0</v>
      </c>
      <c r="N44" s="381"/>
      <c r="O44" s="176">
        <f t="shared" si="2"/>
        <v>0</v>
      </c>
      <c r="P44" s="381"/>
      <c r="Q44" s="176">
        <f t="shared" si="3"/>
        <v>0</v>
      </c>
      <c r="R44" s="382"/>
      <c r="S44" s="176">
        <f t="shared" si="4"/>
        <v>0</v>
      </c>
      <c r="T44" s="378">
        <f t="shared" si="5"/>
        <v>0</v>
      </c>
      <c r="U44" s="379">
        <f t="shared" si="6"/>
        <v>0</v>
      </c>
      <c r="V44" s="4"/>
    </row>
    <row r="45" spans="2:22" outlineLevel="1" x14ac:dyDescent="0.25">
      <c r="B45" s="4"/>
      <c r="C45" s="201" t="s">
        <v>400</v>
      </c>
      <c r="D45" s="192" t="s">
        <v>51</v>
      </c>
      <c r="E45" s="192" t="s">
        <v>51</v>
      </c>
      <c r="F45" s="376" t="str">
        <f>IFERROR(VLOOKUP('3.Travel,Subsistence&amp;Conference'!$E45,'START - AWARD DETAILS'!$F$21:$G$40,2,0),"")</f>
        <v/>
      </c>
      <c r="G45" s="345" t="e">
        <f>VLOOKUP(E45,'START - AWARD DETAILS'!$F$20:$I$40,3,0)</f>
        <v>#N/A</v>
      </c>
      <c r="H45" s="192" t="s">
        <v>51</v>
      </c>
      <c r="I45" s="377">
        <f>IF(F45="HEI",'START - AWARD DETAILS'!$G$12,'START - AWARD DETAILS'!$G$13)</f>
        <v>1</v>
      </c>
      <c r="J45" s="381"/>
      <c r="K45" s="176">
        <f t="shared" si="0"/>
        <v>0</v>
      </c>
      <c r="L45" s="381"/>
      <c r="M45" s="176">
        <f t="shared" si="1"/>
        <v>0</v>
      </c>
      <c r="N45" s="381"/>
      <c r="O45" s="176">
        <f t="shared" si="2"/>
        <v>0</v>
      </c>
      <c r="P45" s="381"/>
      <c r="Q45" s="176">
        <f t="shared" si="3"/>
        <v>0</v>
      </c>
      <c r="R45" s="382"/>
      <c r="S45" s="176">
        <f t="shared" si="4"/>
        <v>0</v>
      </c>
      <c r="T45" s="378">
        <f t="shared" ref="T45:T68" si="7">J45+L45+N45+P45+R45</f>
        <v>0</v>
      </c>
      <c r="U45" s="379">
        <f t="shared" si="6"/>
        <v>0</v>
      </c>
      <c r="V45" s="4"/>
    </row>
    <row r="46" spans="2:22" outlineLevel="1" x14ac:dyDescent="0.25">
      <c r="B46" s="4"/>
      <c r="C46" s="201" t="s">
        <v>400</v>
      </c>
      <c r="D46" s="192" t="s">
        <v>51</v>
      </c>
      <c r="E46" s="192" t="s">
        <v>51</v>
      </c>
      <c r="F46" s="376" t="str">
        <f>IFERROR(VLOOKUP('3.Travel,Subsistence&amp;Conference'!$E46,'START - AWARD DETAILS'!$F$21:$G$40,2,0),"")</f>
        <v/>
      </c>
      <c r="G46" s="345" t="e">
        <f>VLOOKUP(E46,'START - AWARD DETAILS'!$F$20:$I$40,3,0)</f>
        <v>#N/A</v>
      </c>
      <c r="H46" s="192" t="s">
        <v>51</v>
      </c>
      <c r="I46" s="377">
        <f>IF(F46="HEI",'START - AWARD DETAILS'!$G$12,'START - AWARD DETAILS'!$G$13)</f>
        <v>1</v>
      </c>
      <c r="J46" s="381"/>
      <c r="K46" s="176">
        <f t="shared" si="0"/>
        <v>0</v>
      </c>
      <c r="L46" s="381"/>
      <c r="M46" s="176">
        <f t="shared" si="1"/>
        <v>0</v>
      </c>
      <c r="N46" s="381"/>
      <c r="O46" s="176">
        <f t="shared" si="2"/>
        <v>0</v>
      </c>
      <c r="P46" s="381"/>
      <c r="Q46" s="176">
        <f t="shared" si="3"/>
        <v>0</v>
      </c>
      <c r="R46" s="382"/>
      <c r="S46" s="176">
        <f t="shared" si="4"/>
        <v>0</v>
      </c>
      <c r="T46" s="378">
        <f t="shared" si="7"/>
        <v>0</v>
      </c>
      <c r="U46" s="379">
        <f t="shared" si="6"/>
        <v>0</v>
      </c>
      <c r="V46" s="4"/>
    </row>
    <row r="47" spans="2:22" outlineLevel="1" x14ac:dyDescent="0.25">
      <c r="B47" s="4"/>
      <c r="C47" s="201" t="s">
        <v>400</v>
      </c>
      <c r="D47" s="192" t="s">
        <v>51</v>
      </c>
      <c r="E47" s="192" t="s">
        <v>51</v>
      </c>
      <c r="F47" s="376" t="str">
        <f>IFERROR(VLOOKUP('3.Travel,Subsistence&amp;Conference'!$E47,'START - AWARD DETAILS'!$F$21:$G$40,2,0),"")</f>
        <v/>
      </c>
      <c r="G47" s="345" t="e">
        <f>VLOOKUP(E47,'START - AWARD DETAILS'!$F$20:$I$40,3,0)</f>
        <v>#N/A</v>
      </c>
      <c r="H47" s="192" t="s">
        <v>51</v>
      </c>
      <c r="I47" s="377">
        <f>IF(F47="HEI",'START - AWARD DETAILS'!$G$12,'START - AWARD DETAILS'!$G$13)</f>
        <v>1</v>
      </c>
      <c r="J47" s="381"/>
      <c r="K47" s="176">
        <f t="shared" si="0"/>
        <v>0</v>
      </c>
      <c r="L47" s="381"/>
      <c r="M47" s="176">
        <f t="shared" si="1"/>
        <v>0</v>
      </c>
      <c r="N47" s="381"/>
      <c r="O47" s="176">
        <f t="shared" si="2"/>
        <v>0</v>
      </c>
      <c r="P47" s="381"/>
      <c r="Q47" s="176">
        <f t="shared" si="3"/>
        <v>0</v>
      </c>
      <c r="R47" s="382"/>
      <c r="S47" s="176">
        <f t="shared" si="4"/>
        <v>0</v>
      </c>
      <c r="T47" s="378">
        <f t="shared" si="7"/>
        <v>0</v>
      </c>
      <c r="U47" s="379">
        <f t="shared" si="6"/>
        <v>0</v>
      </c>
      <c r="V47" s="4"/>
    </row>
    <row r="48" spans="2:22" outlineLevel="1" x14ac:dyDescent="0.25">
      <c r="B48" s="4"/>
      <c r="C48" s="201" t="s">
        <v>400</v>
      </c>
      <c r="D48" s="192" t="s">
        <v>51</v>
      </c>
      <c r="E48" s="192" t="s">
        <v>51</v>
      </c>
      <c r="F48" s="376" t="str">
        <f>IFERROR(VLOOKUP('3.Travel,Subsistence&amp;Conference'!$E48,'START - AWARD DETAILS'!$F$21:$G$40,2,0),"")</f>
        <v/>
      </c>
      <c r="G48" s="345" t="e">
        <f>VLOOKUP(E48,'START - AWARD DETAILS'!$F$20:$I$40,3,0)</f>
        <v>#N/A</v>
      </c>
      <c r="H48" s="192" t="s">
        <v>51</v>
      </c>
      <c r="I48" s="377">
        <f>IF(F48="HEI",'START - AWARD DETAILS'!$G$12,'START - AWARD DETAILS'!$G$13)</f>
        <v>1</v>
      </c>
      <c r="J48" s="381"/>
      <c r="K48" s="176">
        <f t="shared" si="0"/>
        <v>0</v>
      </c>
      <c r="L48" s="381"/>
      <c r="M48" s="176">
        <f t="shared" si="1"/>
        <v>0</v>
      </c>
      <c r="N48" s="381"/>
      <c r="O48" s="176">
        <f t="shared" si="2"/>
        <v>0</v>
      </c>
      <c r="P48" s="381"/>
      <c r="Q48" s="176">
        <f t="shared" si="3"/>
        <v>0</v>
      </c>
      <c r="R48" s="382"/>
      <c r="S48" s="176">
        <f t="shared" si="4"/>
        <v>0</v>
      </c>
      <c r="T48" s="378">
        <f t="shared" si="7"/>
        <v>0</v>
      </c>
      <c r="U48" s="379">
        <f t="shared" si="6"/>
        <v>0</v>
      </c>
      <c r="V48" s="4"/>
    </row>
    <row r="49" spans="2:22" outlineLevel="1" x14ac:dyDescent="0.25">
      <c r="B49" s="4"/>
      <c r="C49" s="201" t="s">
        <v>400</v>
      </c>
      <c r="D49" s="192" t="s">
        <v>51</v>
      </c>
      <c r="E49" s="192" t="s">
        <v>51</v>
      </c>
      <c r="F49" s="376" t="str">
        <f>IFERROR(VLOOKUP('3.Travel,Subsistence&amp;Conference'!$E49,'START - AWARD DETAILS'!$F$21:$G$40,2,0),"")</f>
        <v/>
      </c>
      <c r="G49" s="345" t="e">
        <f>VLOOKUP(E49,'START - AWARD DETAILS'!$F$20:$I$40,3,0)</f>
        <v>#N/A</v>
      </c>
      <c r="H49" s="192" t="s">
        <v>51</v>
      </c>
      <c r="I49" s="377">
        <f>IF(F49="HEI",'START - AWARD DETAILS'!$G$12,'START - AWARD DETAILS'!$G$13)</f>
        <v>1</v>
      </c>
      <c r="J49" s="381"/>
      <c r="K49" s="176">
        <f t="shared" si="0"/>
        <v>0</v>
      </c>
      <c r="L49" s="381"/>
      <c r="M49" s="176">
        <f t="shared" si="1"/>
        <v>0</v>
      </c>
      <c r="N49" s="381"/>
      <c r="O49" s="176">
        <f t="shared" si="2"/>
        <v>0</v>
      </c>
      <c r="P49" s="381"/>
      <c r="Q49" s="176">
        <f t="shared" si="3"/>
        <v>0</v>
      </c>
      <c r="R49" s="382"/>
      <c r="S49" s="176">
        <f t="shared" si="4"/>
        <v>0</v>
      </c>
      <c r="T49" s="378">
        <f t="shared" si="7"/>
        <v>0</v>
      </c>
      <c r="U49" s="379">
        <f t="shared" si="6"/>
        <v>0</v>
      </c>
      <c r="V49" s="4"/>
    </row>
    <row r="50" spans="2:22" outlineLevel="1" x14ac:dyDescent="0.25">
      <c r="B50" s="4"/>
      <c r="C50" s="201" t="s">
        <v>400</v>
      </c>
      <c r="D50" s="192" t="s">
        <v>51</v>
      </c>
      <c r="E50" s="192" t="s">
        <v>51</v>
      </c>
      <c r="F50" s="376" t="str">
        <f>IFERROR(VLOOKUP('3.Travel,Subsistence&amp;Conference'!$E50,'START - AWARD DETAILS'!$F$21:$G$40,2,0),"")</f>
        <v/>
      </c>
      <c r="G50" s="345" t="e">
        <f>VLOOKUP(E50,'START - AWARD DETAILS'!$F$20:$I$40,3,0)</f>
        <v>#N/A</v>
      </c>
      <c r="H50" s="192" t="s">
        <v>51</v>
      </c>
      <c r="I50" s="377">
        <f>IF(F50="HEI",'START - AWARD DETAILS'!$G$12,'START - AWARD DETAILS'!$G$13)</f>
        <v>1</v>
      </c>
      <c r="J50" s="381"/>
      <c r="K50" s="176">
        <f t="shared" si="0"/>
        <v>0</v>
      </c>
      <c r="L50" s="381"/>
      <c r="M50" s="176">
        <f t="shared" si="1"/>
        <v>0</v>
      </c>
      <c r="N50" s="381"/>
      <c r="O50" s="176">
        <f t="shared" si="2"/>
        <v>0</v>
      </c>
      <c r="P50" s="381"/>
      <c r="Q50" s="176">
        <f t="shared" si="3"/>
        <v>0</v>
      </c>
      <c r="R50" s="382"/>
      <c r="S50" s="176">
        <f t="shared" si="4"/>
        <v>0</v>
      </c>
      <c r="T50" s="378">
        <f t="shared" si="7"/>
        <v>0</v>
      </c>
      <c r="U50" s="379">
        <f t="shared" si="6"/>
        <v>0</v>
      </c>
      <c r="V50" s="4"/>
    </row>
    <row r="51" spans="2:22" outlineLevel="1" x14ac:dyDescent="0.25">
      <c r="B51" s="4"/>
      <c r="C51" s="201" t="s">
        <v>400</v>
      </c>
      <c r="D51" s="192" t="s">
        <v>51</v>
      </c>
      <c r="E51" s="192" t="s">
        <v>51</v>
      </c>
      <c r="F51" s="376" t="str">
        <f>IFERROR(VLOOKUP('3.Travel,Subsistence&amp;Conference'!$E51,'START - AWARD DETAILS'!$F$21:$G$40,2,0),"")</f>
        <v/>
      </c>
      <c r="G51" s="345" t="e">
        <f>VLOOKUP(E51,'START - AWARD DETAILS'!$F$20:$I$40,3,0)</f>
        <v>#N/A</v>
      </c>
      <c r="H51" s="192" t="s">
        <v>51</v>
      </c>
      <c r="I51" s="377">
        <f>IF(F51="HEI",'START - AWARD DETAILS'!$G$12,'START - AWARD DETAILS'!$G$13)</f>
        <v>1</v>
      </c>
      <c r="J51" s="381"/>
      <c r="K51" s="176">
        <f t="shared" si="0"/>
        <v>0</v>
      </c>
      <c r="L51" s="381"/>
      <c r="M51" s="176">
        <f t="shared" si="1"/>
        <v>0</v>
      </c>
      <c r="N51" s="381"/>
      <c r="O51" s="176">
        <f t="shared" si="2"/>
        <v>0</v>
      </c>
      <c r="P51" s="381"/>
      <c r="Q51" s="176">
        <f t="shared" si="3"/>
        <v>0</v>
      </c>
      <c r="R51" s="382"/>
      <c r="S51" s="176">
        <f t="shared" si="4"/>
        <v>0</v>
      </c>
      <c r="T51" s="378">
        <f t="shared" si="7"/>
        <v>0</v>
      </c>
      <c r="U51" s="379">
        <f t="shared" si="6"/>
        <v>0</v>
      </c>
      <c r="V51" s="4"/>
    </row>
    <row r="52" spans="2:22" outlineLevel="1" x14ac:dyDescent="0.25">
      <c r="B52" s="4"/>
      <c r="C52" s="201" t="s">
        <v>400</v>
      </c>
      <c r="D52" s="192" t="s">
        <v>51</v>
      </c>
      <c r="E52" s="192" t="s">
        <v>51</v>
      </c>
      <c r="F52" s="376" t="str">
        <f>IFERROR(VLOOKUP('3.Travel,Subsistence&amp;Conference'!$E52,'START - AWARD DETAILS'!$F$21:$G$40,2,0),"")</f>
        <v/>
      </c>
      <c r="G52" s="345" t="e">
        <f>VLOOKUP(E52,'START - AWARD DETAILS'!$F$20:$I$40,3,0)</f>
        <v>#N/A</v>
      </c>
      <c r="H52" s="192" t="s">
        <v>51</v>
      </c>
      <c r="I52" s="377">
        <f>IF(F52="HEI",'START - AWARD DETAILS'!$G$12,'START - AWARD DETAILS'!$G$13)</f>
        <v>1</v>
      </c>
      <c r="J52" s="381"/>
      <c r="K52" s="176">
        <f t="shared" si="0"/>
        <v>0</v>
      </c>
      <c r="L52" s="391"/>
      <c r="M52" s="176">
        <f t="shared" si="1"/>
        <v>0</v>
      </c>
      <c r="N52" s="391"/>
      <c r="O52" s="176">
        <f t="shared" si="2"/>
        <v>0</v>
      </c>
      <c r="P52" s="381"/>
      <c r="Q52" s="176">
        <f t="shared" si="3"/>
        <v>0</v>
      </c>
      <c r="R52" s="382"/>
      <c r="S52" s="176">
        <f t="shared" si="4"/>
        <v>0</v>
      </c>
      <c r="T52" s="378">
        <f t="shared" si="7"/>
        <v>0</v>
      </c>
      <c r="U52" s="379">
        <f t="shared" si="6"/>
        <v>0</v>
      </c>
      <c r="V52" s="4"/>
    </row>
    <row r="53" spans="2:22" outlineLevel="1" x14ac:dyDescent="0.25">
      <c r="B53" s="4"/>
      <c r="C53" s="201" t="s">
        <v>400</v>
      </c>
      <c r="D53" s="192" t="s">
        <v>51</v>
      </c>
      <c r="E53" s="192" t="s">
        <v>51</v>
      </c>
      <c r="F53" s="376" t="str">
        <f>IFERROR(VLOOKUP('3.Travel,Subsistence&amp;Conference'!$E53,'START - AWARD DETAILS'!$F$21:$G$40,2,0),"")</f>
        <v/>
      </c>
      <c r="G53" s="345" t="e">
        <f>VLOOKUP(E53,'START - AWARD DETAILS'!$F$20:$I$40,3,0)</f>
        <v>#N/A</v>
      </c>
      <c r="H53" s="192" t="s">
        <v>51</v>
      </c>
      <c r="I53" s="377">
        <f>IF(F53="HEI",'START - AWARD DETAILS'!$G$12,'START - AWARD DETAILS'!$G$13)</f>
        <v>1</v>
      </c>
      <c r="J53" s="381"/>
      <c r="K53" s="176">
        <f t="shared" si="0"/>
        <v>0</v>
      </c>
      <c r="L53" s="391"/>
      <c r="M53" s="176">
        <f t="shared" si="1"/>
        <v>0</v>
      </c>
      <c r="N53" s="391"/>
      <c r="O53" s="176">
        <f t="shared" si="2"/>
        <v>0</v>
      </c>
      <c r="P53" s="381"/>
      <c r="Q53" s="176">
        <f t="shared" si="3"/>
        <v>0</v>
      </c>
      <c r="R53" s="382"/>
      <c r="S53" s="176">
        <f t="shared" si="4"/>
        <v>0</v>
      </c>
      <c r="T53" s="378">
        <f t="shared" si="7"/>
        <v>0</v>
      </c>
      <c r="U53" s="379">
        <f t="shared" si="6"/>
        <v>0</v>
      </c>
      <c r="V53" s="4"/>
    </row>
    <row r="54" spans="2:22" outlineLevel="1" x14ac:dyDescent="0.25">
      <c r="B54" s="4"/>
      <c r="C54" s="201" t="s">
        <v>400</v>
      </c>
      <c r="D54" s="192" t="s">
        <v>51</v>
      </c>
      <c r="E54" s="192" t="s">
        <v>51</v>
      </c>
      <c r="F54" s="376" t="str">
        <f>IFERROR(VLOOKUP('3.Travel,Subsistence&amp;Conference'!$E54,'START - AWARD DETAILS'!$F$21:$G$40,2,0),"")</f>
        <v/>
      </c>
      <c r="G54" s="345" t="e">
        <f>VLOOKUP(E54,'START - AWARD DETAILS'!$F$20:$I$40,3,0)</f>
        <v>#N/A</v>
      </c>
      <c r="H54" s="192" t="s">
        <v>51</v>
      </c>
      <c r="I54" s="377">
        <f>IF(F54="HEI",'START - AWARD DETAILS'!$G$12,'START - AWARD DETAILS'!$G$13)</f>
        <v>1</v>
      </c>
      <c r="J54" s="381"/>
      <c r="K54" s="176">
        <f t="shared" si="0"/>
        <v>0</v>
      </c>
      <c r="L54" s="391"/>
      <c r="M54" s="176">
        <f t="shared" si="1"/>
        <v>0</v>
      </c>
      <c r="N54" s="391"/>
      <c r="O54" s="176">
        <f t="shared" si="2"/>
        <v>0</v>
      </c>
      <c r="P54" s="381"/>
      <c r="Q54" s="176">
        <f t="shared" si="3"/>
        <v>0</v>
      </c>
      <c r="R54" s="382"/>
      <c r="S54" s="176">
        <f t="shared" si="4"/>
        <v>0</v>
      </c>
      <c r="T54" s="378">
        <f t="shared" si="7"/>
        <v>0</v>
      </c>
      <c r="U54" s="379">
        <f t="shared" si="6"/>
        <v>0</v>
      </c>
      <c r="V54" s="4"/>
    </row>
    <row r="55" spans="2:22" outlineLevel="1" x14ac:dyDescent="0.25">
      <c r="B55" s="4"/>
      <c r="C55" s="201" t="s">
        <v>400</v>
      </c>
      <c r="D55" s="192" t="s">
        <v>51</v>
      </c>
      <c r="E55" s="192" t="s">
        <v>51</v>
      </c>
      <c r="F55" s="376" t="str">
        <f>IFERROR(VLOOKUP('3.Travel,Subsistence&amp;Conference'!$E55,'START - AWARD DETAILS'!$F$21:$G$40,2,0),"")</f>
        <v/>
      </c>
      <c r="G55" s="345" t="e">
        <f>VLOOKUP(E55,'START - AWARD DETAILS'!$F$20:$I$40,3,0)</f>
        <v>#N/A</v>
      </c>
      <c r="H55" s="192" t="s">
        <v>51</v>
      </c>
      <c r="I55" s="377">
        <f>IF(F55="HEI",'START - AWARD DETAILS'!$G$12,'START - AWARD DETAILS'!$G$13)</f>
        <v>1</v>
      </c>
      <c r="J55" s="381"/>
      <c r="K55" s="176">
        <f t="shared" si="0"/>
        <v>0</v>
      </c>
      <c r="L55" s="391"/>
      <c r="M55" s="176">
        <f t="shared" si="1"/>
        <v>0</v>
      </c>
      <c r="N55" s="391"/>
      <c r="O55" s="176">
        <f t="shared" si="2"/>
        <v>0</v>
      </c>
      <c r="P55" s="381"/>
      <c r="Q55" s="176">
        <f t="shared" si="3"/>
        <v>0</v>
      </c>
      <c r="R55" s="382"/>
      <c r="S55" s="176">
        <f t="shared" si="4"/>
        <v>0</v>
      </c>
      <c r="T55" s="378">
        <f t="shared" si="7"/>
        <v>0</v>
      </c>
      <c r="U55" s="379">
        <f t="shared" si="6"/>
        <v>0</v>
      </c>
      <c r="V55" s="4"/>
    </row>
    <row r="56" spans="2:22" outlineLevel="1" x14ac:dyDescent="0.25">
      <c r="B56" s="4"/>
      <c r="C56" s="201" t="s">
        <v>400</v>
      </c>
      <c r="D56" s="192" t="s">
        <v>51</v>
      </c>
      <c r="E56" s="192" t="s">
        <v>51</v>
      </c>
      <c r="F56" s="376" t="str">
        <f>IFERROR(VLOOKUP('3.Travel,Subsistence&amp;Conference'!$E56,'START - AWARD DETAILS'!$F$21:$G$40,2,0),"")</f>
        <v/>
      </c>
      <c r="G56" s="345" t="e">
        <f>VLOOKUP(E56,'START - AWARD DETAILS'!$F$20:$I$40,3,0)</f>
        <v>#N/A</v>
      </c>
      <c r="H56" s="192" t="s">
        <v>51</v>
      </c>
      <c r="I56" s="377">
        <f>IF(F56="HEI",'START - AWARD DETAILS'!$G$12,'START - AWARD DETAILS'!$G$13)</f>
        <v>1</v>
      </c>
      <c r="J56" s="381"/>
      <c r="K56" s="176">
        <f t="shared" si="0"/>
        <v>0</v>
      </c>
      <c r="L56" s="391"/>
      <c r="M56" s="176">
        <f t="shared" si="1"/>
        <v>0</v>
      </c>
      <c r="N56" s="391"/>
      <c r="O56" s="176">
        <f t="shared" si="2"/>
        <v>0</v>
      </c>
      <c r="P56" s="381"/>
      <c r="Q56" s="176">
        <f t="shared" si="3"/>
        <v>0</v>
      </c>
      <c r="R56" s="382"/>
      <c r="S56" s="176">
        <f t="shared" si="4"/>
        <v>0</v>
      </c>
      <c r="T56" s="378">
        <f t="shared" si="7"/>
        <v>0</v>
      </c>
      <c r="U56" s="379">
        <f t="shared" si="6"/>
        <v>0</v>
      </c>
      <c r="V56" s="4"/>
    </row>
    <row r="57" spans="2:22" outlineLevel="1" x14ac:dyDescent="0.25">
      <c r="B57" s="4"/>
      <c r="C57" s="201" t="s">
        <v>400</v>
      </c>
      <c r="D57" s="192" t="s">
        <v>51</v>
      </c>
      <c r="E57" s="192" t="s">
        <v>51</v>
      </c>
      <c r="F57" s="376" t="str">
        <f>IFERROR(VLOOKUP('3.Travel,Subsistence&amp;Conference'!$E57,'START - AWARD DETAILS'!$F$21:$G$40,2,0),"")</f>
        <v/>
      </c>
      <c r="G57" s="345" t="e">
        <f>VLOOKUP(E57,'START - AWARD DETAILS'!$F$20:$I$40,3,0)</f>
        <v>#N/A</v>
      </c>
      <c r="H57" s="192" t="s">
        <v>51</v>
      </c>
      <c r="I57" s="377">
        <f>IF(F57="HEI",'START - AWARD DETAILS'!$G$12,'START - AWARD DETAILS'!$G$13)</f>
        <v>1</v>
      </c>
      <c r="J57" s="381"/>
      <c r="K57" s="176">
        <f t="shared" si="0"/>
        <v>0</v>
      </c>
      <c r="L57" s="391"/>
      <c r="M57" s="176">
        <f t="shared" si="1"/>
        <v>0</v>
      </c>
      <c r="N57" s="391"/>
      <c r="O57" s="176">
        <f t="shared" si="2"/>
        <v>0</v>
      </c>
      <c r="P57" s="381"/>
      <c r="Q57" s="176">
        <f t="shared" si="3"/>
        <v>0</v>
      </c>
      <c r="R57" s="382"/>
      <c r="S57" s="176">
        <f t="shared" si="4"/>
        <v>0</v>
      </c>
      <c r="T57" s="378">
        <f t="shared" si="7"/>
        <v>0</v>
      </c>
      <c r="U57" s="379">
        <f t="shared" si="6"/>
        <v>0</v>
      </c>
      <c r="V57" s="4"/>
    </row>
    <row r="58" spans="2:22" outlineLevel="1" x14ac:dyDescent="0.25">
      <c r="B58" s="4"/>
      <c r="C58" s="201" t="s">
        <v>400</v>
      </c>
      <c r="D58" s="192" t="s">
        <v>51</v>
      </c>
      <c r="E58" s="192" t="s">
        <v>51</v>
      </c>
      <c r="F58" s="376" t="str">
        <f>IFERROR(VLOOKUP('3.Travel,Subsistence&amp;Conference'!$E58,'START - AWARD DETAILS'!$F$21:$G$40,2,0),"")</f>
        <v/>
      </c>
      <c r="G58" s="345" t="e">
        <f>VLOOKUP(E58,'START - AWARD DETAILS'!$F$20:$I$40,3,0)</f>
        <v>#N/A</v>
      </c>
      <c r="H58" s="192" t="s">
        <v>51</v>
      </c>
      <c r="I58" s="377">
        <f>IF(F58="HEI",'START - AWARD DETAILS'!$G$12,'START - AWARD DETAILS'!$G$13)</f>
        <v>1</v>
      </c>
      <c r="J58" s="381"/>
      <c r="K58" s="176">
        <f t="shared" si="0"/>
        <v>0</v>
      </c>
      <c r="L58" s="391"/>
      <c r="M58" s="176">
        <f t="shared" si="1"/>
        <v>0</v>
      </c>
      <c r="N58" s="391"/>
      <c r="O58" s="176">
        <f t="shared" si="2"/>
        <v>0</v>
      </c>
      <c r="P58" s="381"/>
      <c r="Q58" s="176">
        <f t="shared" si="3"/>
        <v>0</v>
      </c>
      <c r="R58" s="382"/>
      <c r="S58" s="176">
        <f t="shared" si="4"/>
        <v>0</v>
      </c>
      <c r="T58" s="378">
        <f t="shared" si="7"/>
        <v>0</v>
      </c>
      <c r="U58" s="379">
        <f t="shared" si="6"/>
        <v>0</v>
      </c>
      <c r="V58" s="4"/>
    </row>
    <row r="59" spans="2:22" outlineLevel="1" x14ac:dyDescent="0.25">
      <c r="B59" s="4"/>
      <c r="C59" s="201" t="s">
        <v>400</v>
      </c>
      <c r="D59" s="192" t="s">
        <v>51</v>
      </c>
      <c r="E59" s="192" t="s">
        <v>51</v>
      </c>
      <c r="F59" s="376" t="str">
        <f>IFERROR(VLOOKUP('3.Travel,Subsistence&amp;Conference'!$E59,'START - AWARD DETAILS'!$F$21:$G$40,2,0),"")</f>
        <v/>
      </c>
      <c r="G59" s="345" t="e">
        <f>VLOOKUP(E59,'START - AWARD DETAILS'!$F$20:$I$40,3,0)</f>
        <v>#N/A</v>
      </c>
      <c r="H59" s="192" t="s">
        <v>51</v>
      </c>
      <c r="I59" s="377">
        <f>IF(F59="HEI",'START - AWARD DETAILS'!$G$12,'START - AWARD DETAILS'!$G$13)</f>
        <v>1</v>
      </c>
      <c r="J59" s="381"/>
      <c r="K59" s="176">
        <f t="shared" si="0"/>
        <v>0</v>
      </c>
      <c r="L59" s="391"/>
      <c r="M59" s="176">
        <f t="shared" si="1"/>
        <v>0</v>
      </c>
      <c r="N59" s="391"/>
      <c r="O59" s="176">
        <f t="shared" si="2"/>
        <v>0</v>
      </c>
      <c r="P59" s="381"/>
      <c r="Q59" s="176">
        <f t="shared" si="3"/>
        <v>0</v>
      </c>
      <c r="R59" s="382"/>
      <c r="S59" s="176">
        <f t="shared" si="4"/>
        <v>0</v>
      </c>
      <c r="T59" s="378">
        <f t="shared" si="7"/>
        <v>0</v>
      </c>
      <c r="U59" s="379">
        <f t="shared" si="6"/>
        <v>0</v>
      </c>
      <c r="V59" s="4"/>
    </row>
    <row r="60" spans="2:22" outlineLevel="1" x14ac:dyDescent="0.25">
      <c r="B60" s="4"/>
      <c r="C60" s="201" t="s">
        <v>400</v>
      </c>
      <c r="D60" s="192" t="s">
        <v>51</v>
      </c>
      <c r="E60" s="192" t="s">
        <v>51</v>
      </c>
      <c r="F60" s="376" t="str">
        <f>IFERROR(VLOOKUP('3.Travel,Subsistence&amp;Conference'!$E60,'START - AWARD DETAILS'!$F$21:$G$40,2,0),"")</f>
        <v/>
      </c>
      <c r="G60" s="345" t="e">
        <f>VLOOKUP(E60,'START - AWARD DETAILS'!$F$20:$I$40,3,0)</f>
        <v>#N/A</v>
      </c>
      <c r="H60" s="192" t="s">
        <v>51</v>
      </c>
      <c r="I60" s="377">
        <f>IF(F60="HEI",'START - AWARD DETAILS'!$G$12,'START - AWARD DETAILS'!$G$13)</f>
        <v>1</v>
      </c>
      <c r="J60" s="381"/>
      <c r="K60" s="176">
        <f t="shared" si="0"/>
        <v>0</v>
      </c>
      <c r="L60" s="391"/>
      <c r="M60" s="176">
        <f t="shared" si="1"/>
        <v>0</v>
      </c>
      <c r="N60" s="391"/>
      <c r="O60" s="176">
        <f t="shared" si="2"/>
        <v>0</v>
      </c>
      <c r="P60" s="381"/>
      <c r="Q60" s="176">
        <f t="shared" si="3"/>
        <v>0</v>
      </c>
      <c r="R60" s="382"/>
      <c r="S60" s="176">
        <f t="shared" si="4"/>
        <v>0</v>
      </c>
      <c r="T60" s="378">
        <f t="shared" si="7"/>
        <v>0</v>
      </c>
      <c r="U60" s="379">
        <f t="shared" si="6"/>
        <v>0</v>
      </c>
      <c r="V60" s="4"/>
    </row>
    <row r="61" spans="2:22" outlineLevel="1" x14ac:dyDescent="0.25">
      <c r="B61" s="4"/>
      <c r="C61" s="201" t="s">
        <v>400</v>
      </c>
      <c r="D61" s="192" t="s">
        <v>51</v>
      </c>
      <c r="E61" s="192" t="s">
        <v>51</v>
      </c>
      <c r="F61" s="376" t="str">
        <f>IFERROR(VLOOKUP('3.Travel,Subsistence&amp;Conference'!$E61,'START - AWARD DETAILS'!$F$21:$G$40,2,0),"")</f>
        <v/>
      </c>
      <c r="G61" s="345" t="e">
        <f>VLOOKUP(E61,'START - AWARD DETAILS'!$F$20:$I$40,3,0)</f>
        <v>#N/A</v>
      </c>
      <c r="H61" s="192" t="s">
        <v>51</v>
      </c>
      <c r="I61" s="377">
        <f>IF(F61="HEI",'START - AWARD DETAILS'!$G$12,'START - AWARD DETAILS'!$G$13)</f>
        <v>1</v>
      </c>
      <c r="J61" s="381"/>
      <c r="K61" s="176">
        <f t="shared" si="0"/>
        <v>0</v>
      </c>
      <c r="L61" s="391"/>
      <c r="M61" s="176">
        <f t="shared" si="1"/>
        <v>0</v>
      </c>
      <c r="N61" s="391"/>
      <c r="O61" s="176">
        <f t="shared" si="2"/>
        <v>0</v>
      </c>
      <c r="P61" s="381"/>
      <c r="Q61" s="176">
        <f t="shared" si="3"/>
        <v>0</v>
      </c>
      <c r="R61" s="382"/>
      <c r="S61" s="176">
        <f t="shared" si="4"/>
        <v>0</v>
      </c>
      <c r="T61" s="378">
        <f t="shared" si="7"/>
        <v>0</v>
      </c>
      <c r="U61" s="379">
        <f t="shared" si="6"/>
        <v>0</v>
      </c>
      <c r="V61" s="4"/>
    </row>
    <row r="62" spans="2:22" outlineLevel="1" x14ac:dyDescent="0.25">
      <c r="B62" s="4"/>
      <c r="C62" s="201" t="s">
        <v>400</v>
      </c>
      <c r="D62" s="192" t="s">
        <v>51</v>
      </c>
      <c r="E62" s="192" t="s">
        <v>51</v>
      </c>
      <c r="F62" s="376" t="str">
        <f>IFERROR(VLOOKUP('3.Travel,Subsistence&amp;Conference'!$E62,'START - AWARD DETAILS'!$F$21:$G$40,2,0),"")</f>
        <v/>
      </c>
      <c r="G62" s="345" t="e">
        <f>VLOOKUP(E62,'START - AWARD DETAILS'!$F$20:$I$40,3,0)</f>
        <v>#N/A</v>
      </c>
      <c r="H62" s="192" t="s">
        <v>51</v>
      </c>
      <c r="I62" s="377">
        <f>IF(F62="HEI",'START - AWARD DETAILS'!$G$12,'START - AWARD DETAILS'!$G$13)</f>
        <v>1</v>
      </c>
      <c r="J62" s="391"/>
      <c r="K62" s="176">
        <f>J62*$I62</f>
        <v>0</v>
      </c>
      <c r="L62" s="391"/>
      <c r="M62" s="176">
        <f t="shared" si="1"/>
        <v>0</v>
      </c>
      <c r="N62" s="391"/>
      <c r="O62" s="176">
        <f t="shared" si="2"/>
        <v>0</v>
      </c>
      <c r="P62" s="381"/>
      <c r="Q62" s="176">
        <f t="shared" si="3"/>
        <v>0</v>
      </c>
      <c r="R62" s="382"/>
      <c r="S62" s="176">
        <f t="shared" si="4"/>
        <v>0</v>
      </c>
      <c r="T62" s="378">
        <f>J62+L62+N62+P62+R62</f>
        <v>0</v>
      </c>
      <c r="U62" s="379">
        <f t="shared" si="6"/>
        <v>0</v>
      </c>
      <c r="V62" s="4"/>
    </row>
    <row r="63" spans="2:22" outlineLevel="1" x14ac:dyDescent="0.25">
      <c r="B63" s="4"/>
      <c r="C63" s="201" t="s">
        <v>400</v>
      </c>
      <c r="D63" s="192" t="s">
        <v>51</v>
      </c>
      <c r="E63" s="192" t="s">
        <v>51</v>
      </c>
      <c r="F63" s="376" t="str">
        <f>IFERROR(VLOOKUP('3.Travel,Subsistence&amp;Conference'!$E63,'START - AWARD DETAILS'!$F$21:$G$40,2,0),"")</f>
        <v/>
      </c>
      <c r="G63" s="345" t="e">
        <f>VLOOKUP(E63,'START - AWARD DETAILS'!$F$20:$I$40,3,0)</f>
        <v>#N/A</v>
      </c>
      <c r="H63" s="192" t="s">
        <v>51</v>
      </c>
      <c r="I63" s="377">
        <f>IF(F63="HEI",'START - AWARD DETAILS'!$G$12,'START - AWARD DETAILS'!$G$13)</f>
        <v>1</v>
      </c>
      <c r="J63" s="391"/>
      <c r="K63" s="176">
        <f>J63*$I63</f>
        <v>0</v>
      </c>
      <c r="L63" s="391"/>
      <c r="M63" s="176">
        <f t="shared" si="1"/>
        <v>0</v>
      </c>
      <c r="N63" s="391"/>
      <c r="O63" s="176">
        <f t="shared" si="2"/>
        <v>0</v>
      </c>
      <c r="P63" s="381"/>
      <c r="Q63" s="176">
        <f t="shared" si="3"/>
        <v>0</v>
      </c>
      <c r="R63" s="382"/>
      <c r="S63" s="176">
        <f t="shared" si="4"/>
        <v>0</v>
      </c>
      <c r="T63" s="378">
        <f>J63+L63+N63+P63+R63</f>
        <v>0</v>
      </c>
      <c r="U63" s="379">
        <f t="shared" si="6"/>
        <v>0</v>
      </c>
      <c r="V63" s="4"/>
    </row>
    <row r="64" spans="2:22" outlineLevel="1" x14ac:dyDescent="0.25">
      <c r="B64" s="4"/>
      <c r="C64" s="201" t="s">
        <v>400</v>
      </c>
      <c r="D64" s="192" t="s">
        <v>51</v>
      </c>
      <c r="E64" s="192" t="s">
        <v>51</v>
      </c>
      <c r="F64" s="376" t="str">
        <f>IFERROR(VLOOKUP('3.Travel,Subsistence&amp;Conference'!$E64,'START - AWARD DETAILS'!$F$21:$G$40,2,0),"")</f>
        <v/>
      </c>
      <c r="G64" s="345" t="e">
        <f>VLOOKUP(E64,'START - AWARD DETAILS'!$F$20:$I$40,3,0)</f>
        <v>#N/A</v>
      </c>
      <c r="H64" s="192" t="s">
        <v>51</v>
      </c>
      <c r="I64" s="377">
        <f>IF(F64="HEI",'START - AWARD DETAILS'!$G$12,'START - AWARD DETAILS'!$G$13)</f>
        <v>1</v>
      </c>
      <c r="J64" s="391"/>
      <c r="K64" s="176">
        <f>J64*$I64</f>
        <v>0</v>
      </c>
      <c r="L64" s="391"/>
      <c r="M64" s="176">
        <f t="shared" si="1"/>
        <v>0</v>
      </c>
      <c r="N64" s="391"/>
      <c r="O64" s="176">
        <f t="shared" si="2"/>
        <v>0</v>
      </c>
      <c r="P64" s="381"/>
      <c r="Q64" s="176">
        <f t="shared" si="3"/>
        <v>0</v>
      </c>
      <c r="R64" s="382"/>
      <c r="S64" s="176">
        <f t="shared" si="4"/>
        <v>0</v>
      </c>
      <c r="T64" s="378">
        <f>J64+L64+N64+P64+R64</f>
        <v>0</v>
      </c>
      <c r="U64" s="379">
        <f t="shared" si="6"/>
        <v>0</v>
      </c>
      <c r="V64" s="4"/>
    </row>
    <row r="65" spans="2:22" outlineLevel="1" x14ac:dyDescent="0.25">
      <c r="B65" s="4"/>
      <c r="C65" s="201" t="s">
        <v>400</v>
      </c>
      <c r="D65" s="192" t="s">
        <v>51</v>
      </c>
      <c r="E65" s="192" t="s">
        <v>51</v>
      </c>
      <c r="F65" s="376" t="str">
        <f>IFERROR(VLOOKUP('3.Travel,Subsistence&amp;Conference'!$E65,'START - AWARD DETAILS'!$F$21:$G$40,2,0),"")</f>
        <v/>
      </c>
      <c r="G65" s="345" t="e">
        <f>VLOOKUP(E65,'START - AWARD DETAILS'!$F$20:$I$40,3,0)</f>
        <v>#N/A</v>
      </c>
      <c r="H65" s="192" t="s">
        <v>51</v>
      </c>
      <c r="I65" s="377">
        <f>IF(F65="HEI",'START - AWARD DETAILS'!$G$12,'START - AWARD DETAILS'!$G$13)</f>
        <v>1</v>
      </c>
      <c r="J65" s="391"/>
      <c r="K65" s="176">
        <f>J65*$I65</f>
        <v>0</v>
      </c>
      <c r="L65" s="391"/>
      <c r="M65" s="176">
        <f t="shared" si="1"/>
        <v>0</v>
      </c>
      <c r="N65" s="391"/>
      <c r="O65" s="176">
        <f t="shared" si="2"/>
        <v>0</v>
      </c>
      <c r="P65" s="381"/>
      <c r="Q65" s="176">
        <f t="shared" si="3"/>
        <v>0</v>
      </c>
      <c r="R65" s="382"/>
      <c r="S65" s="176">
        <f t="shared" si="4"/>
        <v>0</v>
      </c>
      <c r="T65" s="378">
        <f>J65+L65+N65+P65+R65</f>
        <v>0</v>
      </c>
      <c r="U65" s="379">
        <f t="shared" si="6"/>
        <v>0</v>
      </c>
      <c r="V65" s="4"/>
    </row>
    <row r="66" spans="2:22" outlineLevel="1" x14ac:dyDescent="0.25">
      <c r="B66" s="4"/>
      <c r="C66" s="201" t="s">
        <v>400</v>
      </c>
      <c r="D66" s="192" t="s">
        <v>51</v>
      </c>
      <c r="E66" s="192" t="s">
        <v>51</v>
      </c>
      <c r="F66" s="376" t="str">
        <f>IFERROR(VLOOKUP('3.Travel,Subsistence&amp;Conference'!$E66,'START - AWARD DETAILS'!$F$21:$G$40,2,0),"")</f>
        <v/>
      </c>
      <c r="G66" s="345" t="e">
        <f>VLOOKUP(E66,'START - AWARD DETAILS'!$F$20:$I$40,3,0)</f>
        <v>#N/A</v>
      </c>
      <c r="H66" s="192" t="s">
        <v>51</v>
      </c>
      <c r="I66" s="377">
        <f>IF(F66="HEI",'START - AWARD DETAILS'!$G$12,'START - AWARD DETAILS'!$G$13)</f>
        <v>1</v>
      </c>
      <c r="J66" s="391"/>
      <c r="K66" s="176">
        <f t="shared" si="0"/>
        <v>0</v>
      </c>
      <c r="L66" s="391"/>
      <c r="M66" s="176">
        <f t="shared" si="1"/>
        <v>0</v>
      </c>
      <c r="N66" s="391"/>
      <c r="O66" s="176">
        <f t="shared" si="2"/>
        <v>0</v>
      </c>
      <c r="P66" s="381"/>
      <c r="Q66" s="176">
        <f t="shared" si="3"/>
        <v>0</v>
      </c>
      <c r="R66" s="382"/>
      <c r="S66" s="176">
        <f t="shared" si="4"/>
        <v>0</v>
      </c>
      <c r="T66" s="378">
        <f t="shared" si="7"/>
        <v>0</v>
      </c>
      <c r="U66" s="379">
        <f t="shared" si="6"/>
        <v>0</v>
      </c>
      <c r="V66" s="4"/>
    </row>
    <row r="67" spans="2:22" outlineLevel="1" x14ac:dyDescent="0.25">
      <c r="B67" s="4"/>
      <c r="C67" s="201" t="s">
        <v>400</v>
      </c>
      <c r="D67" s="192" t="s">
        <v>51</v>
      </c>
      <c r="E67" s="192" t="s">
        <v>51</v>
      </c>
      <c r="F67" s="376" t="str">
        <f>IFERROR(VLOOKUP('3.Travel,Subsistence&amp;Conference'!$E67,'START - AWARD DETAILS'!$F$21:$G$40,2,0),"")</f>
        <v/>
      </c>
      <c r="G67" s="345" t="e">
        <f>VLOOKUP(E67,'START - AWARD DETAILS'!$F$20:$I$40,3,0)</f>
        <v>#N/A</v>
      </c>
      <c r="H67" s="192" t="s">
        <v>51</v>
      </c>
      <c r="I67" s="377">
        <f>IF(F67="HEI",'START - AWARD DETAILS'!$G$12,'START - AWARD DETAILS'!$G$13)</f>
        <v>1</v>
      </c>
      <c r="J67" s="391"/>
      <c r="K67" s="176">
        <f t="shared" si="0"/>
        <v>0</v>
      </c>
      <c r="L67" s="391"/>
      <c r="M67" s="176">
        <f t="shared" si="1"/>
        <v>0</v>
      </c>
      <c r="N67" s="391"/>
      <c r="O67" s="176">
        <f t="shared" si="2"/>
        <v>0</v>
      </c>
      <c r="P67" s="381"/>
      <c r="Q67" s="176">
        <f t="shared" si="3"/>
        <v>0</v>
      </c>
      <c r="R67" s="382"/>
      <c r="S67" s="176">
        <f t="shared" si="4"/>
        <v>0</v>
      </c>
      <c r="T67" s="378">
        <f t="shared" si="7"/>
        <v>0</v>
      </c>
      <c r="U67" s="379">
        <f t="shared" si="6"/>
        <v>0</v>
      </c>
      <c r="V67" s="4"/>
    </row>
    <row r="68" spans="2:22" outlineLevel="1" x14ac:dyDescent="0.25">
      <c r="B68" s="4"/>
      <c r="C68" s="201" t="s">
        <v>400</v>
      </c>
      <c r="D68" s="192" t="s">
        <v>51</v>
      </c>
      <c r="E68" s="192" t="s">
        <v>51</v>
      </c>
      <c r="F68" s="376" t="str">
        <f>IFERROR(VLOOKUP('3.Travel,Subsistence&amp;Conference'!$E68,'START - AWARD DETAILS'!$F$21:$G$40,2,0),"")</f>
        <v/>
      </c>
      <c r="G68" s="345" t="e">
        <f>VLOOKUP(E68,'START - AWARD DETAILS'!$F$20:$I$40,3,0)</f>
        <v>#N/A</v>
      </c>
      <c r="H68" s="192" t="s">
        <v>51</v>
      </c>
      <c r="I68" s="377">
        <f>IF(F68="HEI",'START - AWARD DETAILS'!$G$12,'START - AWARD DETAILS'!$G$13)</f>
        <v>1</v>
      </c>
      <c r="J68" s="381"/>
      <c r="K68" s="176">
        <f t="shared" si="0"/>
        <v>0</v>
      </c>
      <c r="L68" s="381"/>
      <c r="M68" s="176">
        <f t="shared" si="1"/>
        <v>0</v>
      </c>
      <c r="N68" s="381"/>
      <c r="O68" s="176">
        <f t="shared" si="2"/>
        <v>0</v>
      </c>
      <c r="P68" s="381"/>
      <c r="Q68" s="176">
        <f t="shared" si="3"/>
        <v>0</v>
      </c>
      <c r="R68" s="382"/>
      <c r="S68" s="176">
        <f t="shared" si="4"/>
        <v>0</v>
      </c>
      <c r="T68" s="378">
        <f t="shared" si="7"/>
        <v>0</v>
      </c>
      <c r="U68" s="379">
        <f t="shared" si="6"/>
        <v>0</v>
      </c>
      <c r="V68" s="4"/>
    </row>
    <row r="69" spans="2:22" outlineLevel="1" x14ac:dyDescent="0.25">
      <c r="B69" s="4"/>
      <c r="C69" s="201" t="s">
        <v>400</v>
      </c>
      <c r="D69" s="192" t="s">
        <v>51</v>
      </c>
      <c r="E69" s="192" t="s">
        <v>51</v>
      </c>
      <c r="F69" s="376" t="str">
        <f>IFERROR(VLOOKUP('3.Travel,Subsistence&amp;Conference'!$E69,'START - AWARD DETAILS'!$F$21:$G$40,2,0),"")</f>
        <v/>
      </c>
      <c r="G69" s="345" t="e">
        <f>VLOOKUP(E69,'START - AWARD DETAILS'!$F$20:$I$40,3,0)</f>
        <v>#N/A</v>
      </c>
      <c r="H69" s="192" t="s">
        <v>51</v>
      </c>
      <c r="I69" s="377">
        <f>IF(F69="HEI",'START - AWARD DETAILS'!$G$12,'START - AWARD DETAILS'!$G$13)</f>
        <v>1</v>
      </c>
      <c r="J69" s="381"/>
      <c r="K69" s="176">
        <f t="shared" si="0"/>
        <v>0</v>
      </c>
      <c r="L69" s="381"/>
      <c r="M69" s="176">
        <f t="shared" si="1"/>
        <v>0</v>
      </c>
      <c r="N69" s="381"/>
      <c r="O69" s="176">
        <f t="shared" si="2"/>
        <v>0</v>
      </c>
      <c r="P69" s="381"/>
      <c r="Q69" s="176">
        <f t="shared" si="3"/>
        <v>0</v>
      </c>
      <c r="R69" s="382"/>
      <c r="S69" s="176">
        <f t="shared" si="4"/>
        <v>0</v>
      </c>
      <c r="T69" s="378">
        <f>J69+L69+N69+P69+R69</f>
        <v>0</v>
      </c>
      <c r="U69" s="379">
        <f>K69+M69+O69+Q69+S69</f>
        <v>0</v>
      </c>
      <c r="V69" s="4"/>
    </row>
    <row r="70" spans="2:22" ht="15.75" outlineLevel="1" thickBot="1" x14ac:dyDescent="0.3">
      <c r="B70" s="4"/>
      <c r="C70" s="251" t="s">
        <v>400</v>
      </c>
      <c r="D70" s="192" t="s">
        <v>51</v>
      </c>
      <c r="E70" s="383" t="s">
        <v>51</v>
      </c>
      <c r="F70" s="376" t="str">
        <f>IFERROR(VLOOKUP('3.Travel,Subsistence&amp;Conference'!$E70,'START - AWARD DETAILS'!$F$21:$G$40,2,0),"")</f>
        <v/>
      </c>
      <c r="G70" s="345" t="e">
        <f>VLOOKUP(E70,'START - AWARD DETAILS'!$F$20:$I$40,3,0)</f>
        <v>#N/A</v>
      </c>
      <c r="H70" s="192" t="s">
        <v>51</v>
      </c>
      <c r="I70" s="377">
        <f>IF(F70="HEI",'START - AWARD DETAILS'!$G$12,'START - AWARD DETAILS'!$G$13)</f>
        <v>1</v>
      </c>
      <c r="J70" s="384"/>
      <c r="K70" s="176">
        <f t="shared" si="0"/>
        <v>0</v>
      </c>
      <c r="L70" s="384"/>
      <c r="M70" s="176">
        <f t="shared" si="1"/>
        <v>0</v>
      </c>
      <c r="N70" s="384"/>
      <c r="O70" s="176">
        <f t="shared" si="2"/>
        <v>0</v>
      </c>
      <c r="P70" s="384"/>
      <c r="Q70" s="176">
        <f t="shared" si="3"/>
        <v>0</v>
      </c>
      <c r="R70" s="385"/>
      <c r="S70" s="176">
        <f t="shared" si="4"/>
        <v>0</v>
      </c>
      <c r="T70" s="386">
        <f>J70+L70+N70+P70+R70</f>
        <v>0</v>
      </c>
      <c r="U70" s="379">
        <f>K70+M70+O70+Q70+S70</f>
        <v>0</v>
      </c>
      <c r="V70" s="4"/>
    </row>
    <row r="71" spans="2:22" ht="15.75" thickBot="1" x14ac:dyDescent="0.3">
      <c r="B71" s="4"/>
      <c r="C71" s="387"/>
      <c r="D71" s="388"/>
      <c r="E71" s="388"/>
      <c r="F71" s="388"/>
      <c r="G71" s="388"/>
      <c r="H71" s="388"/>
      <c r="I71" s="388"/>
      <c r="J71" s="389">
        <f>SUM(J12:J70)</f>
        <v>0</v>
      </c>
      <c r="K71" s="389">
        <f t="shared" ref="K71:S71" si="8">SUM(K12:K70)</f>
        <v>0</v>
      </c>
      <c r="L71" s="389">
        <f t="shared" si="8"/>
        <v>0</v>
      </c>
      <c r="M71" s="389">
        <f t="shared" si="8"/>
        <v>0</v>
      </c>
      <c r="N71" s="389">
        <f t="shared" si="8"/>
        <v>0</v>
      </c>
      <c r="O71" s="389">
        <f t="shared" si="8"/>
        <v>0</v>
      </c>
      <c r="P71" s="389">
        <f t="shared" si="8"/>
        <v>0</v>
      </c>
      <c r="Q71" s="389">
        <f t="shared" si="8"/>
        <v>0</v>
      </c>
      <c r="R71" s="389">
        <f t="shared" si="8"/>
        <v>0</v>
      </c>
      <c r="S71" s="389">
        <f t="shared" si="8"/>
        <v>0</v>
      </c>
      <c r="T71" s="389">
        <f>SUM(T12:T70)</f>
        <v>0</v>
      </c>
      <c r="U71" s="389">
        <f>SUM(U12:U70)</f>
        <v>0</v>
      </c>
      <c r="V71" s="4"/>
    </row>
    <row r="72" spans="2:22" ht="15.75" thickBot="1" x14ac:dyDescent="0.3">
      <c r="B72" s="4"/>
      <c r="C72" s="4"/>
      <c r="D72" s="4"/>
      <c r="E72" s="4"/>
      <c r="F72" s="4"/>
      <c r="G72" s="4"/>
      <c r="H72" s="4"/>
      <c r="I72" s="4"/>
      <c r="J72" s="4"/>
      <c r="K72" s="4"/>
      <c r="L72" s="4"/>
      <c r="M72" s="4"/>
      <c r="N72" s="4"/>
      <c r="O72" s="4"/>
      <c r="P72" s="4"/>
      <c r="Q72" s="4"/>
      <c r="R72" s="4"/>
      <c r="S72" s="4"/>
      <c r="T72" s="4"/>
      <c r="U72" s="4"/>
      <c r="V72" s="4"/>
    </row>
    <row r="73" spans="2:22" ht="15.75" thickBot="1" x14ac:dyDescent="0.3">
      <c r="B73" s="4"/>
      <c r="C73" s="366" t="s">
        <v>399</v>
      </c>
      <c r="D73" s="1"/>
      <c r="E73" s="1"/>
      <c r="F73" s="1"/>
      <c r="G73" s="1"/>
      <c r="H73" s="1"/>
      <c r="I73" s="1"/>
      <c r="J73" s="1"/>
      <c r="K73" s="2"/>
      <c r="L73" s="4"/>
      <c r="M73" s="4"/>
      <c r="N73" s="4"/>
      <c r="O73" s="4"/>
      <c r="P73" s="4"/>
      <c r="Q73" s="4"/>
      <c r="R73" s="4"/>
      <c r="S73" s="4"/>
      <c r="T73" s="4"/>
      <c r="U73" s="4"/>
      <c r="V73" s="4"/>
    </row>
    <row r="74" spans="2:22" ht="15.75" thickBot="1" x14ac:dyDescent="0.3">
      <c r="B74" s="4"/>
      <c r="C74" s="468"/>
      <c r="D74" s="469"/>
      <c r="E74" s="469"/>
      <c r="F74" s="469"/>
      <c r="G74" s="469"/>
      <c r="H74" s="469"/>
      <c r="I74" s="469"/>
      <c r="J74" s="469"/>
      <c r="K74" s="470"/>
      <c r="L74" s="4"/>
      <c r="M74" s="4"/>
      <c r="N74" s="4"/>
      <c r="O74" s="4"/>
      <c r="P74" s="4"/>
      <c r="Q74" s="4"/>
      <c r="R74" s="4"/>
      <c r="S74" s="4"/>
      <c r="T74" s="4"/>
      <c r="U74" s="4"/>
      <c r="V74" s="4"/>
    </row>
    <row r="75" spans="2:22" ht="258.95" customHeight="1" x14ac:dyDescent="0.25">
      <c r="B75" s="4"/>
      <c r="L75" s="4"/>
      <c r="M75" s="4"/>
      <c r="N75" s="4"/>
      <c r="O75" s="4"/>
      <c r="P75" s="4"/>
      <c r="Q75" s="4"/>
      <c r="R75" s="4"/>
      <c r="S75" s="4"/>
      <c r="T75" s="4"/>
      <c r="U75" s="4"/>
      <c r="V75" s="4"/>
    </row>
    <row r="76" spans="2:22" x14ac:dyDescent="0.25">
      <c r="B76" s="4"/>
      <c r="C76" s="4"/>
      <c r="D76" s="4"/>
      <c r="E76" s="4"/>
      <c r="F76" s="4"/>
      <c r="G76" s="4"/>
      <c r="H76" s="4"/>
      <c r="I76" s="4"/>
      <c r="J76" s="4"/>
      <c r="K76" s="4"/>
      <c r="L76" s="4"/>
      <c r="M76" s="4"/>
      <c r="N76" s="4"/>
      <c r="O76" s="4"/>
      <c r="P76" s="4"/>
      <c r="Q76" s="4"/>
      <c r="R76" s="4"/>
      <c r="S76" s="4"/>
      <c r="T76" s="4"/>
      <c r="U76" s="4"/>
      <c r="V76" s="4"/>
    </row>
    <row r="77" spans="2:22" ht="15.75" thickBot="1" x14ac:dyDescent="0.3"/>
    <row r="78" spans="2:22" ht="15.75" thickBot="1" x14ac:dyDescent="0.3">
      <c r="C78" s="29" t="s">
        <v>408</v>
      </c>
      <c r="D78" s="32" t="s">
        <v>113</v>
      </c>
      <c r="E78" s="329" t="s">
        <v>125</v>
      </c>
    </row>
    <row r="79" spans="2:22" ht="15.75" thickBot="1" x14ac:dyDescent="0.3">
      <c r="C79" s="3" t="s">
        <v>51</v>
      </c>
      <c r="D79" s="3" t="s">
        <v>51</v>
      </c>
      <c r="E79" s="12" t="s">
        <v>51</v>
      </c>
    </row>
    <row r="80" spans="2:22" ht="15.75" thickBot="1" x14ac:dyDescent="0.3">
      <c r="B80">
        <v>1</v>
      </c>
      <c r="C80" s="3" t="s">
        <v>417</v>
      </c>
      <c r="D80" s="3" t="str">
        <f>IF('START - AWARD DETAILS'!F21="","",'START - AWARD DETAILS'!F21)</f>
        <v/>
      </c>
      <c r="E80" s="93" t="str">
        <f>IF('START - AWARD DETAILS'!D21=0,"",'START - AWARD DETAILS'!D21)</f>
        <v>CORE</v>
      </c>
    </row>
    <row r="81" spans="2:5" ht="15.75" thickBot="1" x14ac:dyDescent="0.3">
      <c r="B81">
        <f>B80+1</f>
        <v>2</v>
      </c>
      <c r="C81" s="3" t="s">
        <v>418</v>
      </c>
      <c r="D81" s="3" t="str">
        <f>IF('START - AWARD DETAILS'!F22="","",'START - AWARD DETAILS'!F22)</f>
        <v/>
      </c>
      <c r="E81" s="93" t="str">
        <f>IF('START - AWARD DETAILS'!D22=0,"",'START - AWARD DETAILS'!D22)</f>
        <v/>
      </c>
    </row>
    <row r="82" spans="2:5" ht="15.75" thickBot="1" x14ac:dyDescent="0.3">
      <c r="B82">
        <f t="shared" ref="B82:B99" si="9">B81+1</f>
        <v>3</v>
      </c>
      <c r="C82" s="3" t="s">
        <v>420</v>
      </c>
      <c r="D82" s="3" t="str">
        <f>IF('START - AWARD DETAILS'!F23="","",'START - AWARD DETAILS'!F23)</f>
        <v/>
      </c>
      <c r="E82" s="93" t="str">
        <f>IF('START - AWARD DETAILS'!D23=0,"",'START - AWARD DETAILS'!D23)</f>
        <v/>
      </c>
    </row>
    <row r="83" spans="2:5" ht="15.75" thickBot="1" x14ac:dyDescent="0.3">
      <c r="B83">
        <f t="shared" si="9"/>
        <v>4</v>
      </c>
      <c r="C83" s="3" t="s">
        <v>419</v>
      </c>
      <c r="D83" s="3" t="str">
        <f>IF('START - AWARD DETAILS'!F24="","",'START - AWARD DETAILS'!F24)</f>
        <v/>
      </c>
      <c r="E83" s="93" t="str">
        <f>IF('START - AWARD DETAILS'!D24=0,"",'START - AWARD DETAILS'!D24)</f>
        <v/>
      </c>
    </row>
    <row r="84" spans="2:5" ht="15.75" thickBot="1" x14ac:dyDescent="0.3">
      <c r="B84">
        <f t="shared" si="9"/>
        <v>5</v>
      </c>
      <c r="C84" s="195" t="s">
        <v>152</v>
      </c>
      <c r="D84" s="3" t="str">
        <f>IF('START - AWARD DETAILS'!F25="","",'START - AWARD DETAILS'!F25)</f>
        <v/>
      </c>
      <c r="E84" s="93" t="str">
        <f>IF('START - AWARD DETAILS'!D25=0,"",'START - AWARD DETAILS'!D25)</f>
        <v/>
      </c>
    </row>
    <row r="85" spans="2:5" ht="15.75" thickBot="1" x14ac:dyDescent="0.3">
      <c r="B85">
        <f t="shared" si="9"/>
        <v>6</v>
      </c>
      <c r="D85" s="3" t="str">
        <f>IF('START - AWARD DETAILS'!F26="","",'START - AWARD DETAILS'!F26)</f>
        <v/>
      </c>
      <c r="E85" s="93" t="str">
        <f>IF('START - AWARD DETAILS'!D26=0,"",'START - AWARD DETAILS'!D26)</f>
        <v/>
      </c>
    </row>
    <row r="86" spans="2:5" ht="15.75" thickBot="1" x14ac:dyDescent="0.3">
      <c r="B86">
        <f t="shared" si="9"/>
        <v>7</v>
      </c>
      <c r="D86" s="3" t="str">
        <f>IF('START - AWARD DETAILS'!F27="","",'START - AWARD DETAILS'!F27)</f>
        <v/>
      </c>
      <c r="E86" s="93" t="str">
        <f>IF('START - AWARD DETAILS'!D27=0,"",'START - AWARD DETAILS'!D27)</f>
        <v/>
      </c>
    </row>
    <row r="87" spans="2:5" ht="15.75" thickBot="1" x14ac:dyDescent="0.3">
      <c r="B87">
        <f t="shared" si="9"/>
        <v>8</v>
      </c>
      <c r="D87" s="3" t="str">
        <f>IF('START - AWARD DETAILS'!F28="","",'START - AWARD DETAILS'!F28)</f>
        <v/>
      </c>
      <c r="E87" s="93" t="str">
        <f>IF('START - AWARD DETAILS'!D28=0,"",'START - AWARD DETAILS'!D28)</f>
        <v/>
      </c>
    </row>
    <row r="88" spans="2:5" ht="15.75" thickBot="1" x14ac:dyDescent="0.3">
      <c r="B88">
        <f t="shared" si="9"/>
        <v>9</v>
      </c>
      <c r="D88" s="3" t="str">
        <f>IF('START - AWARD DETAILS'!F29="","",'START - AWARD DETAILS'!F29)</f>
        <v/>
      </c>
      <c r="E88" s="93" t="str">
        <f>IF('START - AWARD DETAILS'!D29=0,"",'START - AWARD DETAILS'!D29)</f>
        <v/>
      </c>
    </row>
    <row r="89" spans="2:5" ht="15.75" thickBot="1" x14ac:dyDescent="0.3">
      <c r="B89">
        <f t="shared" si="9"/>
        <v>10</v>
      </c>
      <c r="D89" s="3" t="str">
        <f>IF('START - AWARD DETAILS'!F30="","",'START - AWARD DETAILS'!F30)</f>
        <v/>
      </c>
      <c r="E89" s="93" t="str">
        <f>IF('START - AWARD DETAILS'!D30=0,"",'START - AWARD DETAILS'!D30)</f>
        <v/>
      </c>
    </row>
    <row r="90" spans="2:5" ht="15.75" thickBot="1" x14ac:dyDescent="0.3">
      <c r="B90">
        <f t="shared" si="9"/>
        <v>11</v>
      </c>
      <c r="D90" s="3" t="str">
        <f>IF('START - AWARD DETAILS'!F31="","",'START - AWARD DETAILS'!F31)</f>
        <v/>
      </c>
      <c r="E90" s="93" t="str">
        <f>IF('START - AWARD DETAILS'!D31=0,"",'START - AWARD DETAILS'!D31)</f>
        <v/>
      </c>
    </row>
    <row r="91" spans="2:5" ht="15.75" thickBot="1" x14ac:dyDescent="0.3">
      <c r="B91">
        <f t="shared" si="9"/>
        <v>12</v>
      </c>
      <c r="D91" s="3" t="str">
        <f>IF('START - AWARD DETAILS'!F32="","",'START - AWARD DETAILS'!F32)</f>
        <v/>
      </c>
      <c r="E91" s="93" t="str">
        <f>IF('START - AWARD DETAILS'!D32=0,"",'START - AWARD DETAILS'!D32)</f>
        <v/>
      </c>
    </row>
    <row r="92" spans="2:5" ht="15.75" thickBot="1" x14ac:dyDescent="0.3">
      <c r="B92">
        <f t="shared" si="9"/>
        <v>13</v>
      </c>
      <c r="D92" s="3" t="str">
        <f>IF('START - AWARD DETAILS'!F33="","",'START - AWARD DETAILS'!F33)</f>
        <v/>
      </c>
      <c r="E92" s="93" t="str">
        <f>IF('START - AWARD DETAILS'!D33=0,"",'START - AWARD DETAILS'!D33)</f>
        <v/>
      </c>
    </row>
    <row r="93" spans="2:5" ht="15.75" thickBot="1" x14ac:dyDescent="0.3">
      <c r="B93">
        <f t="shared" si="9"/>
        <v>14</v>
      </c>
      <c r="D93" s="3" t="str">
        <f>IF('START - AWARD DETAILS'!F34="","",'START - AWARD DETAILS'!F34)</f>
        <v/>
      </c>
      <c r="E93" s="93" t="str">
        <f>IF('START - AWARD DETAILS'!D34=0,"",'START - AWARD DETAILS'!D34)</f>
        <v/>
      </c>
    </row>
    <row r="94" spans="2:5" ht="15.75" thickBot="1" x14ac:dyDescent="0.3">
      <c r="B94">
        <f t="shared" si="9"/>
        <v>15</v>
      </c>
      <c r="D94" s="3" t="str">
        <f>IF('START - AWARD DETAILS'!F35="","",'START - AWARD DETAILS'!F35)</f>
        <v/>
      </c>
      <c r="E94" s="93" t="str">
        <f>IF('START - AWARD DETAILS'!D35=0,"",'START - AWARD DETAILS'!D35)</f>
        <v/>
      </c>
    </row>
    <row r="95" spans="2:5" ht="15.75" thickBot="1" x14ac:dyDescent="0.3">
      <c r="B95">
        <f t="shared" si="9"/>
        <v>16</v>
      </c>
      <c r="D95" s="3" t="str">
        <f>IF('START - AWARD DETAILS'!F36="","",'START - AWARD DETAILS'!F36)</f>
        <v/>
      </c>
      <c r="E95" s="93" t="str">
        <f>IF('START - AWARD DETAILS'!D36=0,"",'START - AWARD DETAILS'!D36)</f>
        <v/>
      </c>
    </row>
    <row r="96" spans="2:5" ht="15.75" thickBot="1" x14ac:dyDescent="0.3">
      <c r="B96">
        <f t="shared" si="9"/>
        <v>17</v>
      </c>
      <c r="D96" s="3" t="str">
        <f>IF('START - AWARD DETAILS'!F37="","",'START - AWARD DETAILS'!F37)</f>
        <v/>
      </c>
      <c r="E96" s="93" t="str">
        <f>IF('START - AWARD DETAILS'!D37=0,"",'START - AWARD DETAILS'!D37)</f>
        <v/>
      </c>
    </row>
    <row r="97" spans="2:5" ht="15.75" thickBot="1" x14ac:dyDescent="0.3">
      <c r="B97">
        <f t="shared" si="9"/>
        <v>18</v>
      </c>
      <c r="D97" s="3" t="str">
        <f>IF('START - AWARD DETAILS'!F38="","",'START - AWARD DETAILS'!F38)</f>
        <v/>
      </c>
      <c r="E97" s="93" t="str">
        <f>IF('START - AWARD DETAILS'!D38=0,"",'START - AWARD DETAILS'!D38)</f>
        <v/>
      </c>
    </row>
    <row r="98" spans="2:5" ht="15.75" thickBot="1" x14ac:dyDescent="0.3">
      <c r="B98">
        <f t="shared" si="9"/>
        <v>19</v>
      </c>
      <c r="D98" s="3" t="str">
        <f>IF('START - AWARD DETAILS'!F39="","",'START - AWARD DETAILS'!F39)</f>
        <v/>
      </c>
      <c r="E98" s="93" t="str">
        <f>IF('START - AWARD DETAILS'!D39=0,"",'START - AWARD DETAILS'!D39)</f>
        <v/>
      </c>
    </row>
    <row r="99" spans="2:5" x14ac:dyDescent="0.25">
      <c r="B99">
        <f t="shared" si="9"/>
        <v>20</v>
      </c>
      <c r="D99" s="3" t="str">
        <f>IF('START - AWARD DETAILS'!F40="","",'START - AWARD DETAILS'!F40)</f>
        <v/>
      </c>
      <c r="E99" s="93" t="str">
        <f>IF('START - AWARD DETAILS'!D40=0,"",'START - AWARD DETAILS'!D40)</f>
        <v/>
      </c>
    </row>
  </sheetData>
  <sheetProtection algorithmName="SHA-512" hashValue="Fq7QBcfyRgeqAVWYJxqpb/02785vdm+O47D8X5bX394zjacaEZu7I4c+aTOFmVn3Ar6XcvVVl0m/zkhx4QCTSg==" saltValue="CvU2BhmXYu3W8+ZpVpgatQ==" spinCount="100000" sheet="1" selectLockedCells="1" autoFilter="0"/>
  <autoFilter ref="E11:H71" xr:uid="{00000000-0009-0000-0000-00000B000000}"/>
  <mergeCells count="3">
    <mergeCell ref="C74:K74"/>
    <mergeCell ref="C3:K3"/>
    <mergeCell ref="C9:K9"/>
  </mergeCells>
  <conditionalFormatting sqref="C12:E70 H12:H70">
    <cfRule type="expression" dxfId="21" priority="11" stopIfTrue="1">
      <formula>AND(OR(C12="",C12="(Select)",C12="[INSERT TEXT]"),$T12&lt;&gt;0)</formula>
    </cfRule>
  </conditionalFormatting>
  <conditionalFormatting sqref="I12:I70">
    <cfRule type="expression" dxfId="20" priority="10" stopIfTrue="1">
      <formula>I12&gt;IF($F12="HEI",INDIRECT("'AWARD DETAILS - RULES'!$G$12"),INDIRECT("'AWARD DETAILS - RULES'!$G$13"))</formula>
    </cfRule>
  </conditionalFormatting>
  <dataValidations count="4">
    <dataValidation type="list" allowBlank="1" showInputMessage="1" showErrorMessage="1" sqref="E12:E70" xr:uid="{00000000-0002-0000-0B00-000000000000}">
      <formula1>$D$79:$D$99</formula1>
    </dataValidation>
    <dataValidation type="decimal" operator="greaterThanOrEqual" allowBlank="1" showInputMessage="1" showErrorMessage="1" errorTitle="Travel, Subsistence and Conference Fees" error="Please enter a full numeric value in £'s only." sqref="J12:S12 Q13:Q70 K13:K70 S13:S70 O13:O70 M13:M70" xr:uid="{00000000-0002-0000-0B00-000002000000}">
      <formula1>0</formula1>
    </dataValidation>
    <dataValidation type="list" allowBlank="1" showInputMessage="1" showErrorMessage="1" sqref="D12:D70" xr:uid="{00000000-0002-0000-0B00-000003000000}">
      <formula1>$C$79:$C$84</formula1>
    </dataValidation>
    <dataValidation type="list" allowBlank="1" showInputMessage="1" showErrorMessage="1" sqref="H12:H70" xr:uid="{00000000-0002-0000-0B00-000001000000}">
      <formula1>$E$79:$E$99</formula1>
    </dataValidation>
  </dataValidations>
  <pageMargins left="0.7" right="0.7" top="0.75" bottom="0.75" header="0.3" footer="0.3"/>
  <pageSetup paperSize="9" scale="38" orientation="portrait" r:id="rId1"/>
  <ignoredErrors>
    <ignoredError sqref="K12:K16 M12:M13 M27 O14 O15 Q15 S15 O16 Q16 S16 O19 O12:O13 M21:M22 O20:O22 Q14 Q12:Q13 Q20:Q22 M23 S23:S26 S14 S12:S13 S20:S22 M70 M69 O69 O70 Q69 Q70 S69 S70 M26 M24 O24:Q24 O23:Q23 M30 M28 O28 Q28:S28 M29 O29:S29 M25 O25:Q25 O26:Q26 O27:S27 M39 M32 O32:S32 M33 O33:S33 M34 O34:S34 M31 O31:S31 M35 O35:S35 M36 O36:S36 M37 O37:S37 M38 O38:S38 M47:M51 M41 O41:S41 M40 O40:S40 O39:S39 O30:S30 M68:S68 M52:M56 O52:S56 M57:M61 O57:S61 M62:M67 O62:S67 M42:M46 O42:S46 O47:S51 K19:K7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IV119"/>
  <sheetViews>
    <sheetView showGridLines="0" workbookViewId="0">
      <selection activeCell="I17" sqref="I17"/>
    </sheetView>
  </sheetViews>
  <sheetFormatPr defaultColWidth="0" defaultRowHeight="15" zeroHeight="1" outlineLevelRow="1" x14ac:dyDescent="0.25"/>
  <cols>
    <col min="1" max="2" width="1.42578125" customWidth="1"/>
    <col min="3" max="4" width="40.42578125" customWidth="1"/>
    <col min="5" max="5" width="11.42578125" customWidth="1"/>
    <col min="6" max="6" width="22.5703125" bestFit="1" customWidth="1"/>
    <col min="7" max="7" width="40.42578125" customWidth="1"/>
    <col min="8" max="19" width="11.42578125" customWidth="1"/>
    <col min="20" max="20" width="10.42578125" customWidth="1"/>
    <col min="21" max="22" width="1.42578125" customWidth="1"/>
    <col min="23" max="25" width="11.42578125" hidden="1" customWidth="1"/>
    <col min="26" max="27" width="1.42578125" hidden="1" customWidth="1"/>
    <col min="28" max="256" width="6.42578125" hidden="1" customWidth="1"/>
    <col min="257" max="16384" width="4" hidden="1"/>
  </cols>
  <sheetData>
    <row r="1" spans="2:21" ht="8.25" customHeight="1" x14ac:dyDescent="0.25"/>
    <row r="2" spans="2:21" ht="8.25" customHeight="1" thickBot="1" x14ac:dyDescent="0.3">
      <c r="B2" s="4"/>
      <c r="C2" s="4"/>
      <c r="D2" s="4"/>
      <c r="E2" s="4"/>
      <c r="F2" s="4"/>
      <c r="G2" s="4"/>
      <c r="H2" s="4"/>
      <c r="I2" s="4"/>
      <c r="J2" s="4"/>
      <c r="K2" s="4"/>
      <c r="L2" s="4"/>
      <c r="M2" s="4"/>
      <c r="N2" s="4"/>
      <c r="O2" s="4"/>
      <c r="P2" s="4"/>
      <c r="Q2" s="4"/>
      <c r="R2" s="4"/>
      <c r="S2" s="4"/>
      <c r="T2" s="4"/>
      <c r="U2" s="4"/>
    </row>
    <row r="3" spans="2:21" ht="16.5" thickBot="1" x14ac:dyDescent="0.3">
      <c r="B3" s="4"/>
      <c r="C3" s="447" t="s">
        <v>421</v>
      </c>
      <c r="D3" s="448"/>
      <c r="E3" s="448"/>
      <c r="F3" s="448"/>
      <c r="G3" s="448"/>
      <c r="H3" s="448"/>
      <c r="I3" s="448"/>
      <c r="J3" s="448"/>
      <c r="K3" s="471"/>
      <c r="L3" s="471"/>
      <c r="M3" s="471"/>
      <c r="N3" s="452"/>
      <c r="O3" s="453"/>
      <c r="P3" s="4"/>
      <c r="Q3" s="4"/>
      <c r="R3" s="4"/>
      <c r="S3" s="4"/>
      <c r="T3" s="4"/>
      <c r="U3" s="4"/>
    </row>
    <row r="4" spans="2:21" ht="8.25" customHeight="1" thickBot="1" x14ac:dyDescent="0.3">
      <c r="B4" s="4"/>
      <c r="C4" s="4"/>
      <c r="D4" s="4"/>
      <c r="E4" s="4"/>
      <c r="F4" s="4"/>
      <c r="G4" s="4"/>
      <c r="H4" s="4"/>
      <c r="I4" s="4"/>
      <c r="J4" s="4"/>
      <c r="K4" s="4"/>
      <c r="L4" s="4"/>
      <c r="M4" s="4"/>
      <c r="N4" s="4"/>
      <c r="O4" s="4"/>
      <c r="P4" s="4"/>
      <c r="Q4" s="4"/>
      <c r="R4" s="4"/>
      <c r="S4" s="4"/>
      <c r="T4" s="4"/>
      <c r="U4" s="4"/>
    </row>
    <row r="5" spans="2:21" ht="15.75" thickBot="1" x14ac:dyDescent="0.3">
      <c r="B5" s="4"/>
      <c r="C5" s="5" t="s">
        <v>41</v>
      </c>
      <c r="D5" s="316" t="str">
        <f>IF('START - AWARD DETAILS'!$D$13="","",'START - AWARD DETAILS'!$D$13)</f>
        <v/>
      </c>
      <c r="E5" s="1"/>
      <c r="F5" s="1"/>
      <c r="G5" s="1"/>
      <c r="H5" s="1"/>
      <c r="I5" s="1"/>
      <c r="J5" s="1"/>
      <c r="K5" s="1"/>
      <c r="L5" s="1"/>
      <c r="M5" s="1"/>
      <c r="N5" s="1"/>
      <c r="O5" s="2"/>
      <c r="P5" s="4"/>
      <c r="Q5" s="4"/>
      <c r="R5" s="4"/>
      <c r="S5" s="4"/>
      <c r="T5" s="4"/>
      <c r="U5" s="4"/>
    </row>
    <row r="6" spans="2:21" ht="8.25" customHeight="1" thickBot="1" x14ac:dyDescent="0.3">
      <c r="B6" s="4"/>
      <c r="C6" s="4"/>
      <c r="D6" s="4"/>
      <c r="E6" s="4"/>
      <c r="F6" s="4"/>
      <c r="G6" s="4"/>
      <c r="H6" s="4"/>
      <c r="I6" s="4"/>
      <c r="J6" s="4"/>
      <c r="K6" s="4"/>
      <c r="L6" s="4"/>
      <c r="M6" s="4"/>
      <c r="N6" s="4"/>
      <c r="O6" s="4"/>
      <c r="P6" s="4"/>
      <c r="Q6" s="4"/>
      <c r="R6" s="4"/>
      <c r="S6" s="4"/>
      <c r="T6" s="4"/>
      <c r="U6" s="4"/>
    </row>
    <row r="7" spans="2:21" ht="15.75" thickBot="1" x14ac:dyDescent="0.3">
      <c r="B7" s="4"/>
      <c r="C7" s="372" t="s">
        <v>42</v>
      </c>
      <c r="D7" s="316" t="str">
        <f>IF('START - AWARD DETAILS'!$D$14="","",'START - AWARD DETAILS'!$D$14)</f>
        <v/>
      </c>
      <c r="E7" s="1"/>
      <c r="F7" s="1"/>
      <c r="G7" s="1"/>
      <c r="H7" s="1"/>
      <c r="I7" s="1"/>
      <c r="J7" s="1"/>
      <c r="K7" s="1"/>
      <c r="L7" s="1"/>
      <c r="M7" s="1"/>
      <c r="N7" s="1"/>
      <c r="O7" s="2"/>
      <c r="P7" s="4"/>
      <c r="Q7" s="4"/>
      <c r="R7" s="4"/>
      <c r="S7" s="4"/>
      <c r="T7" s="4"/>
      <c r="U7" s="4"/>
    </row>
    <row r="8" spans="2:21" ht="8.25" customHeight="1" thickBot="1" x14ac:dyDescent="0.3">
      <c r="B8" s="4"/>
      <c r="C8" s="4"/>
      <c r="D8" s="4"/>
      <c r="E8" s="4"/>
      <c r="F8" s="4"/>
      <c r="G8" s="4"/>
      <c r="H8" s="4"/>
      <c r="I8" s="4"/>
      <c r="J8" s="4"/>
      <c r="K8" s="4"/>
      <c r="L8" s="4"/>
      <c r="M8" s="4"/>
      <c r="N8" s="4"/>
      <c r="O8" s="4"/>
      <c r="P8" s="4"/>
      <c r="Q8" s="4"/>
      <c r="R8" s="4"/>
      <c r="S8" s="4"/>
      <c r="T8" s="4"/>
      <c r="U8" s="4"/>
    </row>
    <row r="9" spans="2:21" s="46" customFormat="1" ht="240" customHeight="1" thickBot="1" x14ac:dyDescent="0.3">
      <c r="B9" s="45"/>
      <c r="C9" s="476" t="s">
        <v>422</v>
      </c>
      <c r="D9" s="489"/>
      <c r="E9" s="489"/>
      <c r="F9" s="489"/>
      <c r="G9" s="489"/>
      <c r="H9" s="489"/>
      <c r="I9" s="489"/>
      <c r="J9" s="489"/>
      <c r="K9" s="489"/>
      <c r="L9" s="489"/>
      <c r="M9" s="489"/>
      <c r="N9" s="490"/>
      <c r="O9" s="491"/>
      <c r="P9" s="45"/>
      <c r="Q9" s="45"/>
      <c r="R9" s="45"/>
      <c r="S9" s="45"/>
      <c r="T9" s="45"/>
      <c r="U9" s="45"/>
    </row>
    <row r="10" spans="2:21" ht="8.25" customHeight="1" thickBot="1" x14ac:dyDescent="0.3">
      <c r="B10" s="4"/>
      <c r="C10" s="4"/>
      <c r="D10" s="4"/>
      <c r="E10" s="4"/>
      <c r="F10" s="4"/>
      <c r="G10" s="4"/>
      <c r="H10" s="4"/>
      <c r="I10" s="4"/>
      <c r="J10" s="4"/>
      <c r="K10" s="4"/>
      <c r="L10" s="4"/>
      <c r="M10" s="4"/>
      <c r="N10" s="4"/>
      <c r="O10" s="4"/>
      <c r="P10" s="4"/>
      <c r="Q10" s="4"/>
      <c r="R10" s="4"/>
      <c r="S10" s="4"/>
      <c r="T10" s="4"/>
      <c r="U10" s="4"/>
    </row>
    <row r="11" spans="2:21" ht="50.25" customHeight="1" thickBot="1" x14ac:dyDescent="0.3">
      <c r="B11" s="4"/>
      <c r="C11" s="196" t="s">
        <v>423</v>
      </c>
      <c r="D11" s="220" t="s">
        <v>113</v>
      </c>
      <c r="E11" s="79" t="s">
        <v>409</v>
      </c>
      <c r="F11" s="79" t="s">
        <v>634</v>
      </c>
      <c r="G11" s="300" t="s">
        <v>96</v>
      </c>
      <c r="H11" s="390" t="s">
        <v>424</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x14ac:dyDescent="0.25">
      <c r="B12" s="4"/>
      <c r="C12" s="201" t="s">
        <v>400</v>
      </c>
      <c r="D12" s="201" t="s">
        <v>51</v>
      </c>
      <c r="E12" s="376" t="str">
        <f>IFERROR(VLOOKUP($D12,'START - AWARD DETAILS'!$F$21:$G$40,2,0),"")</f>
        <v/>
      </c>
      <c r="F12" s="345" t="e">
        <f>VLOOKUP(D12,'START - AWARD DETAILS'!$F$20:$I$40,3,0)</f>
        <v>#N/A</v>
      </c>
      <c r="G12" s="192" t="s">
        <v>51</v>
      </c>
      <c r="H12" s="377">
        <f>IF(E12="HEI",'START - AWARD DETAILS'!$G$12,'START - AWARD DETAILS'!$G$13)</f>
        <v>1</v>
      </c>
      <c r="I12" s="391"/>
      <c r="J12" s="176">
        <f t="shared" ref="J12:J43" si="0">I12*$H12</f>
        <v>0</v>
      </c>
      <c r="K12" s="391"/>
      <c r="L12" s="176">
        <f t="shared" ref="L12:L43" si="1">K12*$H12</f>
        <v>0</v>
      </c>
      <c r="M12" s="391"/>
      <c r="N12" s="176">
        <f t="shared" ref="N12:N43" si="2">M12*$H12</f>
        <v>0</v>
      </c>
      <c r="O12" s="391"/>
      <c r="P12" s="176">
        <f t="shared" ref="P12:P43" si="3">O12*$H12</f>
        <v>0</v>
      </c>
      <c r="Q12" s="392"/>
      <c r="R12" s="176">
        <f t="shared" ref="R12:R43" si="4">Q12*$H12</f>
        <v>0</v>
      </c>
      <c r="S12" s="378">
        <f t="shared" ref="S12:S43" si="5">I12+K12+M12+O12+Q12</f>
        <v>0</v>
      </c>
      <c r="T12" s="393">
        <f>R12+P12+N12+L12+J12</f>
        <v>0</v>
      </c>
      <c r="U12" s="4"/>
    </row>
    <row r="13" spans="2:21" x14ac:dyDescent="0.25">
      <c r="B13" s="4"/>
      <c r="C13" s="201" t="s">
        <v>400</v>
      </c>
      <c r="D13" s="201" t="s">
        <v>51</v>
      </c>
      <c r="E13" s="376" t="str">
        <f>IFERROR(VLOOKUP($D13,'START - AWARD DETAILS'!$F$21:$G$40,2,0),"")</f>
        <v/>
      </c>
      <c r="F13" s="345" t="e">
        <f>VLOOKUP(D13,'START - AWARD DETAILS'!$F$20:$I$40,3,0)</f>
        <v>#N/A</v>
      </c>
      <c r="G13" s="192" t="s">
        <v>51</v>
      </c>
      <c r="H13" s="377">
        <f>IF(E13="HEI",'START - AWARD DETAILS'!$G$12,'START - AWARD DETAILS'!$G$13)</f>
        <v>1</v>
      </c>
      <c r="I13" s="391"/>
      <c r="J13" s="176">
        <f t="shared" si="0"/>
        <v>0</v>
      </c>
      <c r="K13" s="391"/>
      <c r="L13" s="176">
        <f t="shared" si="1"/>
        <v>0</v>
      </c>
      <c r="M13" s="391"/>
      <c r="N13" s="176">
        <f t="shared" si="2"/>
        <v>0</v>
      </c>
      <c r="O13" s="391"/>
      <c r="P13" s="176">
        <f t="shared" si="3"/>
        <v>0</v>
      </c>
      <c r="Q13" s="392"/>
      <c r="R13" s="176">
        <f t="shared" si="4"/>
        <v>0</v>
      </c>
      <c r="S13" s="378">
        <f t="shared" si="5"/>
        <v>0</v>
      </c>
      <c r="T13" s="393">
        <f t="shared" ref="T13:T76" si="6">R13+P13+N13+L13+J13</f>
        <v>0</v>
      </c>
      <c r="U13" s="4"/>
    </row>
    <row r="14" spans="2:21" x14ac:dyDescent="0.25">
      <c r="B14" s="4"/>
      <c r="C14" s="201" t="s">
        <v>400</v>
      </c>
      <c r="D14" s="201" t="s">
        <v>51</v>
      </c>
      <c r="E14" s="376" t="str">
        <f>IFERROR(VLOOKUP($D14,'START - AWARD DETAILS'!$F$21:$G$40,2,0),"")</f>
        <v/>
      </c>
      <c r="F14" s="345" t="e">
        <f>VLOOKUP(D14,'START - AWARD DETAILS'!$F$20:$I$40,3,0)</f>
        <v>#N/A</v>
      </c>
      <c r="G14" s="192" t="s">
        <v>51</v>
      </c>
      <c r="H14" s="377">
        <f>IF(E14="HEI",'START - AWARD DETAILS'!$G$12,'START - AWARD DETAILS'!$G$13)</f>
        <v>1</v>
      </c>
      <c r="I14" s="391"/>
      <c r="J14" s="176">
        <f t="shared" si="0"/>
        <v>0</v>
      </c>
      <c r="K14" s="391"/>
      <c r="L14" s="176">
        <f t="shared" si="1"/>
        <v>0</v>
      </c>
      <c r="M14" s="391"/>
      <c r="N14" s="176">
        <f t="shared" si="2"/>
        <v>0</v>
      </c>
      <c r="O14" s="391"/>
      <c r="P14" s="176">
        <f t="shared" si="3"/>
        <v>0</v>
      </c>
      <c r="Q14" s="392"/>
      <c r="R14" s="176">
        <f t="shared" si="4"/>
        <v>0</v>
      </c>
      <c r="S14" s="378">
        <f t="shared" si="5"/>
        <v>0</v>
      </c>
      <c r="T14" s="393">
        <f t="shared" si="6"/>
        <v>0</v>
      </c>
      <c r="U14" s="4"/>
    </row>
    <row r="15" spans="2:21" x14ac:dyDescent="0.25">
      <c r="B15" s="4"/>
      <c r="C15" s="201" t="s">
        <v>400</v>
      </c>
      <c r="D15" s="201" t="s">
        <v>51</v>
      </c>
      <c r="E15" s="376" t="str">
        <f>IFERROR(VLOOKUP($D15,'START - AWARD DETAILS'!$F$21:$G$40,2,0),"")</f>
        <v/>
      </c>
      <c r="F15" s="345" t="e">
        <f>VLOOKUP(D15,'START - AWARD DETAILS'!$F$20:$I$40,3,0)</f>
        <v>#N/A</v>
      </c>
      <c r="G15" s="192" t="s">
        <v>51</v>
      </c>
      <c r="H15" s="377">
        <f>IF(E15="HEI",'START - AWARD DETAILS'!$G$12,'START - AWARD DETAILS'!$G$13)</f>
        <v>1</v>
      </c>
      <c r="I15" s="391"/>
      <c r="J15" s="176">
        <f t="shared" si="0"/>
        <v>0</v>
      </c>
      <c r="K15" s="391"/>
      <c r="L15" s="176">
        <f t="shared" si="1"/>
        <v>0</v>
      </c>
      <c r="M15" s="391"/>
      <c r="N15" s="176">
        <f t="shared" si="2"/>
        <v>0</v>
      </c>
      <c r="O15" s="391"/>
      <c r="P15" s="176">
        <f t="shared" si="3"/>
        <v>0</v>
      </c>
      <c r="Q15" s="392"/>
      <c r="R15" s="176">
        <f t="shared" si="4"/>
        <v>0</v>
      </c>
      <c r="S15" s="378">
        <f t="shared" si="5"/>
        <v>0</v>
      </c>
      <c r="T15" s="393">
        <f t="shared" si="6"/>
        <v>0</v>
      </c>
      <c r="U15" s="4"/>
    </row>
    <row r="16" spans="2:21" x14ac:dyDescent="0.25">
      <c r="B16" s="4"/>
      <c r="C16" s="201" t="s">
        <v>400</v>
      </c>
      <c r="D16" s="201" t="s">
        <v>51</v>
      </c>
      <c r="E16" s="376" t="str">
        <f>IFERROR(VLOOKUP($D16,'START - AWARD DETAILS'!$F$21:$G$40,2,0),"")</f>
        <v/>
      </c>
      <c r="F16" s="345" t="e">
        <f>VLOOKUP(D16,'START - AWARD DETAILS'!$F$20:$I$40,3,0)</f>
        <v>#N/A</v>
      </c>
      <c r="G16" s="192" t="s">
        <v>51</v>
      </c>
      <c r="H16" s="377">
        <f>IF(E16="HEI",'START - AWARD DETAILS'!$G$12,'START - AWARD DETAILS'!$G$13)</f>
        <v>1</v>
      </c>
      <c r="I16" s="391"/>
      <c r="J16" s="176">
        <f t="shared" si="0"/>
        <v>0</v>
      </c>
      <c r="K16" s="391"/>
      <c r="L16" s="176">
        <f t="shared" si="1"/>
        <v>0</v>
      </c>
      <c r="M16" s="391"/>
      <c r="N16" s="176">
        <f t="shared" si="2"/>
        <v>0</v>
      </c>
      <c r="O16" s="391"/>
      <c r="P16" s="176">
        <f t="shared" si="3"/>
        <v>0</v>
      </c>
      <c r="Q16" s="392"/>
      <c r="R16" s="176">
        <f t="shared" si="4"/>
        <v>0</v>
      </c>
      <c r="S16" s="378">
        <f t="shared" si="5"/>
        <v>0</v>
      </c>
      <c r="T16" s="393">
        <f t="shared" si="6"/>
        <v>0</v>
      </c>
      <c r="U16" s="4"/>
    </row>
    <row r="17" spans="2:21" x14ac:dyDescent="0.25">
      <c r="B17" s="4"/>
      <c r="C17" s="201" t="s">
        <v>400</v>
      </c>
      <c r="D17" s="201" t="s">
        <v>51</v>
      </c>
      <c r="E17" s="376" t="str">
        <f>IFERROR(VLOOKUP($D17,'START - AWARD DETAILS'!$F$21:$G$40,2,0),"")</f>
        <v/>
      </c>
      <c r="F17" s="345" t="e">
        <f>VLOOKUP(D17,'START - AWARD DETAILS'!$F$20:$I$40,3,0)</f>
        <v>#N/A</v>
      </c>
      <c r="G17" s="192" t="s">
        <v>51</v>
      </c>
      <c r="H17" s="377">
        <f>IF(E17="HEI",'START - AWARD DETAILS'!$G$12,'START - AWARD DETAILS'!$G$13)</f>
        <v>1</v>
      </c>
      <c r="I17" s="391"/>
      <c r="J17" s="176">
        <f t="shared" si="0"/>
        <v>0</v>
      </c>
      <c r="K17" s="391"/>
      <c r="L17" s="176">
        <f t="shared" si="1"/>
        <v>0</v>
      </c>
      <c r="M17" s="391"/>
      <c r="N17" s="176">
        <f t="shared" si="2"/>
        <v>0</v>
      </c>
      <c r="O17" s="391"/>
      <c r="P17" s="176">
        <f t="shared" si="3"/>
        <v>0</v>
      </c>
      <c r="Q17" s="392"/>
      <c r="R17" s="176">
        <f t="shared" si="4"/>
        <v>0</v>
      </c>
      <c r="S17" s="378">
        <f t="shared" si="5"/>
        <v>0</v>
      </c>
      <c r="T17" s="393">
        <f t="shared" si="6"/>
        <v>0</v>
      </c>
      <c r="U17" s="4"/>
    </row>
    <row r="18" spans="2:21" x14ac:dyDescent="0.25">
      <c r="B18" s="4"/>
      <c r="C18" s="201" t="s">
        <v>400</v>
      </c>
      <c r="D18" s="201" t="s">
        <v>51</v>
      </c>
      <c r="E18" s="376" t="str">
        <f>IFERROR(VLOOKUP($D18,'START - AWARD DETAILS'!$F$21:$G$40,2,0),"")</f>
        <v/>
      </c>
      <c r="F18" s="345" t="e">
        <f>VLOOKUP(D18,'START - AWARD DETAILS'!$F$20:$I$40,3,0)</f>
        <v>#N/A</v>
      </c>
      <c r="G18" s="192" t="s">
        <v>51</v>
      </c>
      <c r="H18" s="377">
        <v>1</v>
      </c>
      <c r="I18" s="391"/>
      <c r="J18" s="176">
        <f t="shared" si="0"/>
        <v>0</v>
      </c>
      <c r="K18" s="391"/>
      <c r="L18" s="176">
        <f t="shared" si="1"/>
        <v>0</v>
      </c>
      <c r="M18" s="391"/>
      <c r="N18" s="176">
        <f t="shared" si="2"/>
        <v>0</v>
      </c>
      <c r="O18" s="391"/>
      <c r="P18" s="176">
        <f t="shared" si="3"/>
        <v>0</v>
      </c>
      <c r="Q18" s="392"/>
      <c r="R18" s="176">
        <f t="shared" si="4"/>
        <v>0</v>
      </c>
      <c r="S18" s="378">
        <f t="shared" si="5"/>
        <v>0</v>
      </c>
      <c r="T18" s="393">
        <f t="shared" si="6"/>
        <v>0</v>
      </c>
      <c r="U18" s="4"/>
    </row>
    <row r="19" spans="2:21" x14ac:dyDescent="0.25">
      <c r="B19" s="4"/>
      <c r="C19" s="201" t="s">
        <v>400</v>
      </c>
      <c r="D19" s="201" t="s">
        <v>51</v>
      </c>
      <c r="E19" s="376" t="str">
        <f>IFERROR(VLOOKUP($D19,'START - AWARD DETAILS'!$F$21:$G$40,2,0),"")</f>
        <v/>
      </c>
      <c r="F19" s="345" t="e">
        <f>VLOOKUP(D19,'START - AWARD DETAILS'!$F$20:$I$40,3,0)</f>
        <v>#N/A</v>
      </c>
      <c r="G19" s="192" t="s">
        <v>51</v>
      </c>
      <c r="H19" s="377">
        <f>IF(E19="HEI",'START - AWARD DETAILS'!$G$12,'START - AWARD DETAILS'!$G$13)</f>
        <v>1</v>
      </c>
      <c r="I19" s="391"/>
      <c r="J19" s="176">
        <f t="shared" si="0"/>
        <v>0</v>
      </c>
      <c r="K19" s="391"/>
      <c r="L19" s="176">
        <f t="shared" si="1"/>
        <v>0</v>
      </c>
      <c r="M19" s="391"/>
      <c r="N19" s="176">
        <f t="shared" si="2"/>
        <v>0</v>
      </c>
      <c r="O19" s="391"/>
      <c r="P19" s="176">
        <f t="shared" si="3"/>
        <v>0</v>
      </c>
      <c r="Q19" s="392"/>
      <c r="R19" s="176">
        <f t="shared" si="4"/>
        <v>0</v>
      </c>
      <c r="S19" s="378">
        <f t="shared" si="5"/>
        <v>0</v>
      </c>
      <c r="T19" s="393">
        <f t="shared" si="6"/>
        <v>0</v>
      </c>
      <c r="U19" s="4"/>
    </row>
    <row r="20" spans="2:21" x14ac:dyDescent="0.25">
      <c r="B20" s="4"/>
      <c r="C20" s="201" t="s">
        <v>400</v>
      </c>
      <c r="D20" s="201" t="s">
        <v>51</v>
      </c>
      <c r="E20" s="376" t="str">
        <f>IFERROR(VLOOKUP($D20,'START - AWARD DETAILS'!$F$21:$G$40,2,0),"")</f>
        <v/>
      </c>
      <c r="F20" s="345" t="e">
        <f>VLOOKUP(D20,'START - AWARD DETAILS'!$F$20:$I$40,3,0)</f>
        <v>#N/A</v>
      </c>
      <c r="G20" s="192" t="s">
        <v>51</v>
      </c>
      <c r="H20" s="377">
        <f>IF(E20="HEI",'START - AWARD DETAILS'!$G$12,'START - AWARD DETAILS'!$G$13)</f>
        <v>1</v>
      </c>
      <c r="I20" s="391"/>
      <c r="J20" s="176">
        <f t="shared" si="0"/>
        <v>0</v>
      </c>
      <c r="K20" s="391"/>
      <c r="L20" s="176">
        <f t="shared" si="1"/>
        <v>0</v>
      </c>
      <c r="M20" s="391"/>
      <c r="N20" s="176">
        <f t="shared" si="2"/>
        <v>0</v>
      </c>
      <c r="O20" s="391"/>
      <c r="P20" s="176">
        <f t="shared" si="3"/>
        <v>0</v>
      </c>
      <c r="Q20" s="392"/>
      <c r="R20" s="176">
        <f t="shared" si="4"/>
        <v>0</v>
      </c>
      <c r="S20" s="378">
        <f t="shared" si="5"/>
        <v>0</v>
      </c>
      <c r="T20" s="393">
        <f t="shared" si="6"/>
        <v>0</v>
      </c>
      <c r="U20" s="4"/>
    </row>
    <row r="21" spans="2:21" x14ac:dyDescent="0.25">
      <c r="B21" s="4"/>
      <c r="C21" s="201" t="s">
        <v>400</v>
      </c>
      <c r="D21" s="201" t="s">
        <v>51</v>
      </c>
      <c r="E21" s="376" t="str">
        <f>IFERROR(VLOOKUP($D21,'START - AWARD DETAILS'!$F$21:$G$40,2,0),"")</f>
        <v/>
      </c>
      <c r="F21" s="345" t="e">
        <f>VLOOKUP(D21,'START - AWARD DETAILS'!$F$20:$I$40,3,0)</f>
        <v>#N/A</v>
      </c>
      <c r="G21" s="192" t="s">
        <v>51</v>
      </c>
      <c r="H21" s="377">
        <f>IF(E21="HEI",'START - AWARD DETAILS'!$G$12,'START - AWARD DETAILS'!$G$13)</f>
        <v>1</v>
      </c>
      <c r="I21" s="391"/>
      <c r="J21" s="176">
        <f t="shared" si="0"/>
        <v>0</v>
      </c>
      <c r="K21" s="391"/>
      <c r="L21" s="176">
        <f t="shared" si="1"/>
        <v>0</v>
      </c>
      <c r="M21" s="391"/>
      <c r="N21" s="176">
        <f t="shared" si="2"/>
        <v>0</v>
      </c>
      <c r="O21" s="391"/>
      <c r="P21" s="176">
        <f t="shared" si="3"/>
        <v>0</v>
      </c>
      <c r="Q21" s="392"/>
      <c r="R21" s="176">
        <f t="shared" si="4"/>
        <v>0</v>
      </c>
      <c r="S21" s="378">
        <f t="shared" si="5"/>
        <v>0</v>
      </c>
      <c r="T21" s="393">
        <f t="shared" si="6"/>
        <v>0</v>
      </c>
      <c r="U21" s="4"/>
    </row>
    <row r="22" spans="2:21" x14ac:dyDescent="0.25">
      <c r="B22" s="4"/>
      <c r="C22" s="201" t="s">
        <v>400</v>
      </c>
      <c r="D22" s="201" t="s">
        <v>51</v>
      </c>
      <c r="E22" s="376" t="str">
        <f>IFERROR(VLOOKUP($D22,'START - AWARD DETAILS'!$F$21:$G$40,2,0),"")</f>
        <v/>
      </c>
      <c r="F22" s="345" t="e">
        <f>VLOOKUP(D22,'START - AWARD DETAILS'!$F$20:$I$40,3,0)</f>
        <v>#N/A</v>
      </c>
      <c r="G22" s="192" t="s">
        <v>51</v>
      </c>
      <c r="H22" s="377">
        <f>IF(E22="HEI",'START - AWARD DETAILS'!$G$12,'START - AWARD DETAILS'!$G$13)</f>
        <v>1</v>
      </c>
      <c r="I22" s="391"/>
      <c r="J22" s="176">
        <f t="shared" si="0"/>
        <v>0</v>
      </c>
      <c r="K22" s="391"/>
      <c r="L22" s="176">
        <f t="shared" si="1"/>
        <v>0</v>
      </c>
      <c r="M22" s="391"/>
      <c r="N22" s="176">
        <f t="shared" si="2"/>
        <v>0</v>
      </c>
      <c r="O22" s="391"/>
      <c r="P22" s="176">
        <f t="shared" si="3"/>
        <v>0</v>
      </c>
      <c r="Q22" s="392"/>
      <c r="R22" s="176">
        <f t="shared" si="4"/>
        <v>0</v>
      </c>
      <c r="S22" s="378">
        <f t="shared" si="5"/>
        <v>0</v>
      </c>
      <c r="T22" s="393">
        <f t="shared" si="6"/>
        <v>0</v>
      </c>
      <c r="U22" s="4"/>
    </row>
    <row r="23" spans="2:21" x14ac:dyDescent="0.25">
      <c r="B23" s="4"/>
      <c r="C23" s="201" t="s">
        <v>400</v>
      </c>
      <c r="D23" s="201" t="s">
        <v>51</v>
      </c>
      <c r="E23" s="376" t="str">
        <f>IFERROR(VLOOKUP($D23,'START - AWARD DETAILS'!$F$21:$G$40,2,0),"")</f>
        <v/>
      </c>
      <c r="F23" s="345" t="e">
        <f>VLOOKUP(D23,'START - AWARD DETAILS'!$F$20:$I$40,3,0)</f>
        <v>#N/A</v>
      </c>
      <c r="G23" s="192" t="s">
        <v>51</v>
      </c>
      <c r="H23" s="377">
        <f>IF(E23="HEI",'START - AWARD DETAILS'!$G$12,'START - AWARD DETAILS'!$G$13)</f>
        <v>1</v>
      </c>
      <c r="I23" s="391"/>
      <c r="J23" s="176">
        <f t="shared" si="0"/>
        <v>0</v>
      </c>
      <c r="K23" s="391"/>
      <c r="L23" s="176">
        <f t="shared" si="1"/>
        <v>0</v>
      </c>
      <c r="M23" s="391"/>
      <c r="N23" s="176">
        <f t="shared" si="2"/>
        <v>0</v>
      </c>
      <c r="O23" s="391"/>
      <c r="P23" s="176">
        <f t="shared" si="3"/>
        <v>0</v>
      </c>
      <c r="Q23" s="392"/>
      <c r="R23" s="176">
        <f t="shared" si="4"/>
        <v>0</v>
      </c>
      <c r="S23" s="378">
        <f t="shared" si="5"/>
        <v>0</v>
      </c>
      <c r="T23" s="393">
        <f t="shared" si="6"/>
        <v>0</v>
      </c>
      <c r="U23" s="4"/>
    </row>
    <row r="24" spans="2:21" x14ac:dyDescent="0.25">
      <c r="B24" s="4"/>
      <c r="C24" s="201" t="s">
        <v>400</v>
      </c>
      <c r="D24" s="201" t="s">
        <v>51</v>
      </c>
      <c r="E24" s="376" t="str">
        <f>IFERROR(VLOOKUP($D24,'START - AWARD DETAILS'!$F$21:$G$40,2,0),"")</f>
        <v/>
      </c>
      <c r="F24" s="345" t="e">
        <f>VLOOKUP(D24,'START - AWARD DETAILS'!$F$20:$I$40,3,0)</f>
        <v>#N/A</v>
      </c>
      <c r="G24" s="192" t="s">
        <v>51</v>
      </c>
      <c r="H24" s="377">
        <f>IF(E24="HEI",'START - AWARD DETAILS'!$G$12,'START - AWARD DETAILS'!$G$13)</f>
        <v>1</v>
      </c>
      <c r="I24" s="391"/>
      <c r="J24" s="176">
        <f t="shared" si="0"/>
        <v>0</v>
      </c>
      <c r="K24" s="391"/>
      <c r="L24" s="176">
        <f t="shared" si="1"/>
        <v>0</v>
      </c>
      <c r="M24" s="391"/>
      <c r="N24" s="176">
        <f t="shared" si="2"/>
        <v>0</v>
      </c>
      <c r="O24" s="391"/>
      <c r="P24" s="176">
        <f t="shared" si="3"/>
        <v>0</v>
      </c>
      <c r="Q24" s="392"/>
      <c r="R24" s="176">
        <f t="shared" si="4"/>
        <v>0</v>
      </c>
      <c r="S24" s="378">
        <f t="shared" si="5"/>
        <v>0</v>
      </c>
      <c r="T24" s="393">
        <f t="shared" si="6"/>
        <v>0</v>
      </c>
      <c r="U24" s="4"/>
    </row>
    <row r="25" spans="2:21" x14ac:dyDescent="0.25">
      <c r="B25" s="4"/>
      <c r="C25" s="201" t="s">
        <v>400</v>
      </c>
      <c r="D25" s="201" t="s">
        <v>51</v>
      </c>
      <c r="E25" s="376" t="str">
        <f>IFERROR(VLOOKUP($D25,'START - AWARD DETAILS'!$F$21:$G$40,2,0),"")</f>
        <v/>
      </c>
      <c r="F25" s="345" t="e">
        <f>VLOOKUP(D25,'START - AWARD DETAILS'!$F$20:$I$40,3,0)</f>
        <v>#N/A</v>
      </c>
      <c r="G25" s="192" t="s">
        <v>51</v>
      </c>
      <c r="H25" s="377">
        <f>IF(E25="HEI",'START - AWARD DETAILS'!$G$12,'START - AWARD DETAILS'!$G$13)</f>
        <v>1</v>
      </c>
      <c r="I25" s="391"/>
      <c r="J25" s="176">
        <f t="shared" si="0"/>
        <v>0</v>
      </c>
      <c r="K25" s="391"/>
      <c r="L25" s="176">
        <f t="shared" si="1"/>
        <v>0</v>
      </c>
      <c r="M25" s="391"/>
      <c r="N25" s="176">
        <f t="shared" si="2"/>
        <v>0</v>
      </c>
      <c r="O25" s="391"/>
      <c r="P25" s="176">
        <f t="shared" si="3"/>
        <v>0</v>
      </c>
      <c r="Q25" s="392"/>
      <c r="R25" s="176">
        <f t="shared" si="4"/>
        <v>0</v>
      </c>
      <c r="S25" s="378">
        <f t="shared" si="5"/>
        <v>0</v>
      </c>
      <c r="T25" s="393">
        <f t="shared" si="6"/>
        <v>0</v>
      </c>
      <c r="U25" s="4"/>
    </row>
    <row r="26" spans="2:21" x14ac:dyDescent="0.25">
      <c r="B26" s="4"/>
      <c r="C26" s="201" t="s">
        <v>400</v>
      </c>
      <c r="D26" s="201" t="s">
        <v>51</v>
      </c>
      <c r="E26" s="376" t="str">
        <f>IFERROR(VLOOKUP($D26,'START - AWARD DETAILS'!$F$21:$G$40,2,0),"")</f>
        <v/>
      </c>
      <c r="F26" s="345" t="e">
        <f>VLOOKUP(D26,'START - AWARD DETAILS'!$F$20:$I$40,3,0)</f>
        <v>#N/A</v>
      </c>
      <c r="G26" s="192" t="s">
        <v>51</v>
      </c>
      <c r="H26" s="377">
        <f>IF(E26="HEI",'START - AWARD DETAILS'!$G$12,'START - AWARD DETAILS'!$G$13)</f>
        <v>1</v>
      </c>
      <c r="I26" s="391"/>
      <c r="J26" s="176">
        <f t="shared" si="0"/>
        <v>0</v>
      </c>
      <c r="K26" s="391"/>
      <c r="L26" s="176">
        <f t="shared" si="1"/>
        <v>0</v>
      </c>
      <c r="M26" s="391"/>
      <c r="N26" s="176">
        <f t="shared" si="2"/>
        <v>0</v>
      </c>
      <c r="O26" s="391"/>
      <c r="P26" s="176">
        <f t="shared" si="3"/>
        <v>0</v>
      </c>
      <c r="Q26" s="392"/>
      <c r="R26" s="176">
        <f t="shared" si="4"/>
        <v>0</v>
      </c>
      <c r="S26" s="378">
        <f t="shared" si="5"/>
        <v>0</v>
      </c>
      <c r="T26" s="393">
        <f t="shared" si="6"/>
        <v>0</v>
      </c>
      <c r="U26" s="4"/>
    </row>
    <row r="27" spans="2:21" x14ac:dyDescent="0.25">
      <c r="B27" s="4"/>
      <c r="C27" s="201" t="s">
        <v>400</v>
      </c>
      <c r="D27" s="201" t="s">
        <v>51</v>
      </c>
      <c r="E27" s="376" t="str">
        <f>IFERROR(VLOOKUP($D27,'START - AWARD DETAILS'!$F$21:$G$40,2,0),"")</f>
        <v/>
      </c>
      <c r="F27" s="345" t="e">
        <f>VLOOKUP(D27,'START - AWARD DETAILS'!$F$20:$I$40,3,0)</f>
        <v>#N/A</v>
      </c>
      <c r="G27" s="192" t="s">
        <v>51</v>
      </c>
      <c r="H27" s="377">
        <f>IF(E27="HEI",'START - AWARD DETAILS'!$G$12,'START - AWARD DETAILS'!$G$13)</f>
        <v>1</v>
      </c>
      <c r="I27" s="391"/>
      <c r="J27" s="176">
        <f t="shared" si="0"/>
        <v>0</v>
      </c>
      <c r="K27" s="391"/>
      <c r="L27" s="176">
        <f t="shared" si="1"/>
        <v>0</v>
      </c>
      <c r="M27" s="391"/>
      <c r="N27" s="176">
        <f t="shared" si="2"/>
        <v>0</v>
      </c>
      <c r="O27" s="391"/>
      <c r="P27" s="176">
        <f t="shared" si="3"/>
        <v>0</v>
      </c>
      <c r="Q27" s="392"/>
      <c r="R27" s="176">
        <f t="shared" si="4"/>
        <v>0</v>
      </c>
      <c r="S27" s="378">
        <f t="shared" si="5"/>
        <v>0</v>
      </c>
      <c r="T27" s="393">
        <f t="shared" si="6"/>
        <v>0</v>
      </c>
      <c r="U27" s="4"/>
    </row>
    <row r="28" spans="2:21" x14ac:dyDescent="0.25">
      <c r="B28" s="4"/>
      <c r="C28" s="201" t="s">
        <v>400</v>
      </c>
      <c r="D28" s="201" t="s">
        <v>51</v>
      </c>
      <c r="E28" s="376" t="str">
        <f>IFERROR(VLOOKUP($D28,'START - AWARD DETAILS'!$F$21:$G$40,2,0),"")</f>
        <v/>
      </c>
      <c r="F28" s="345" t="e">
        <f>VLOOKUP(D28,'START - AWARD DETAILS'!$F$20:$I$40,3,0)</f>
        <v>#N/A</v>
      </c>
      <c r="G28" s="192" t="s">
        <v>51</v>
      </c>
      <c r="H28" s="377">
        <f>IF(E28="HEI",'START - AWARD DETAILS'!$G$12,'START - AWARD DETAILS'!$G$13)</f>
        <v>1</v>
      </c>
      <c r="I28" s="391"/>
      <c r="J28" s="176">
        <f t="shared" si="0"/>
        <v>0</v>
      </c>
      <c r="K28" s="391"/>
      <c r="L28" s="176">
        <f t="shared" si="1"/>
        <v>0</v>
      </c>
      <c r="M28" s="391"/>
      <c r="N28" s="176">
        <f t="shared" si="2"/>
        <v>0</v>
      </c>
      <c r="O28" s="391"/>
      <c r="P28" s="176">
        <f t="shared" si="3"/>
        <v>0</v>
      </c>
      <c r="Q28" s="392"/>
      <c r="R28" s="176">
        <f t="shared" si="4"/>
        <v>0</v>
      </c>
      <c r="S28" s="378">
        <f t="shared" si="5"/>
        <v>0</v>
      </c>
      <c r="T28" s="393">
        <f t="shared" si="6"/>
        <v>0</v>
      </c>
      <c r="U28" s="4"/>
    </row>
    <row r="29" spans="2:21" x14ac:dyDescent="0.25">
      <c r="B29" s="4"/>
      <c r="C29" s="201" t="s">
        <v>400</v>
      </c>
      <c r="D29" s="201" t="s">
        <v>51</v>
      </c>
      <c r="E29" s="376" t="str">
        <f>IFERROR(VLOOKUP($D29,'START - AWARD DETAILS'!$F$21:$G$40,2,0),"")</f>
        <v/>
      </c>
      <c r="F29" s="345" t="e">
        <f>VLOOKUP(D29,'START - AWARD DETAILS'!$F$20:$I$40,3,0)</f>
        <v>#N/A</v>
      </c>
      <c r="G29" s="192" t="s">
        <v>51</v>
      </c>
      <c r="H29" s="377">
        <f>IF(E29="HEI",'START - AWARD DETAILS'!$G$12,'START - AWARD DETAILS'!$G$13)</f>
        <v>1</v>
      </c>
      <c r="I29" s="391"/>
      <c r="J29" s="176">
        <f t="shared" si="0"/>
        <v>0</v>
      </c>
      <c r="K29" s="391"/>
      <c r="L29" s="176">
        <f t="shared" si="1"/>
        <v>0</v>
      </c>
      <c r="M29" s="391"/>
      <c r="N29" s="176">
        <f t="shared" si="2"/>
        <v>0</v>
      </c>
      <c r="O29" s="391"/>
      <c r="P29" s="176">
        <f t="shared" si="3"/>
        <v>0</v>
      </c>
      <c r="Q29" s="392"/>
      <c r="R29" s="176">
        <f t="shared" si="4"/>
        <v>0</v>
      </c>
      <c r="S29" s="378">
        <f t="shared" si="5"/>
        <v>0</v>
      </c>
      <c r="T29" s="393">
        <f t="shared" si="6"/>
        <v>0</v>
      </c>
      <c r="U29" s="4"/>
    </row>
    <row r="30" spans="2:21" x14ac:dyDescent="0.25">
      <c r="B30" s="4"/>
      <c r="C30" s="201" t="s">
        <v>400</v>
      </c>
      <c r="D30" s="201" t="s">
        <v>51</v>
      </c>
      <c r="E30" s="376" t="str">
        <f>IFERROR(VLOOKUP($D30,'START - AWARD DETAILS'!$F$21:$G$40,2,0),"")</f>
        <v/>
      </c>
      <c r="F30" s="345" t="e">
        <f>VLOOKUP(D30,'START - AWARD DETAILS'!$F$20:$I$40,3,0)</f>
        <v>#N/A</v>
      </c>
      <c r="G30" s="192" t="s">
        <v>51</v>
      </c>
      <c r="H30" s="377">
        <f>IF(E30="HEI",'START - AWARD DETAILS'!$G$12,'START - AWARD DETAILS'!$G$13)</f>
        <v>1</v>
      </c>
      <c r="I30" s="391"/>
      <c r="J30" s="176">
        <f t="shared" si="0"/>
        <v>0</v>
      </c>
      <c r="K30" s="391"/>
      <c r="L30" s="176">
        <f t="shared" si="1"/>
        <v>0</v>
      </c>
      <c r="M30" s="391"/>
      <c r="N30" s="176">
        <f t="shared" si="2"/>
        <v>0</v>
      </c>
      <c r="O30" s="391"/>
      <c r="P30" s="176">
        <f t="shared" si="3"/>
        <v>0</v>
      </c>
      <c r="Q30" s="392"/>
      <c r="R30" s="176">
        <f t="shared" si="4"/>
        <v>0</v>
      </c>
      <c r="S30" s="378">
        <f t="shared" si="5"/>
        <v>0</v>
      </c>
      <c r="T30" s="393">
        <f t="shared" si="6"/>
        <v>0</v>
      </c>
      <c r="U30" s="4"/>
    </row>
    <row r="31" spans="2:21" x14ac:dyDescent="0.25">
      <c r="B31" s="4"/>
      <c r="C31" s="201" t="s">
        <v>400</v>
      </c>
      <c r="D31" s="201" t="s">
        <v>51</v>
      </c>
      <c r="E31" s="376" t="str">
        <f>IFERROR(VLOOKUP($D31,'START - AWARD DETAILS'!$F$21:$G$40,2,0),"")</f>
        <v/>
      </c>
      <c r="F31" s="345" t="e">
        <f>VLOOKUP(D31,'START - AWARD DETAILS'!$F$20:$I$40,3,0)</f>
        <v>#N/A</v>
      </c>
      <c r="G31" s="192" t="s">
        <v>51</v>
      </c>
      <c r="H31" s="377">
        <f>IF(E31="HEI",'START - AWARD DETAILS'!$G$12,'START - AWARD DETAILS'!$G$13)</f>
        <v>1</v>
      </c>
      <c r="I31" s="391"/>
      <c r="J31" s="176">
        <f t="shared" si="0"/>
        <v>0</v>
      </c>
      <c r="K31" s="391"/>
      <c r="L31" s="176">
        <f t="shared" si="1"/>
        <v>0</v>
      </c>
      <c r="M31" s="391"/>
      <c r="N31" s="176">
        <f t="shared" si="2"/>
        <v>0</v>
      </c>
      <c r="O31" s="391"/>
      <c r="P31" s="176">
        <f t="shared" si="3"/>
        <v>0</v>
      </c>
      <c r="Q31" s="392"/>
      <c r="R31" s="176">
        <f t="shared" si="4"/>
        <v>0</v>
      </c>
      <c r="S31" s="378">
        <f t="shared" si="5"/>
        <v>0</v>
      </c>
      <c r="T31" s="393">
        <f t="shared" si="6"/>
        <v>0</v>
      </c>
      <c r="U31" s="4"/>
    </row>
    <row r="32" spans="2:21" x14ac:dyDescent="0.25">
      <c r="B32" s="4"/>
      <c r="C32" s="201" t="s">
        <v>400</v>
      </c>
      <c r="D32" s="201" t="s">
        <v>51</v>
      </c>
      <c r="E32" s="376" t="str">
        <f>IFERROR(VLOOKUP($D32,'START - AWARD DETAILS'!$F$21:$G$40,2,0),"")</f>
        <v/>
      </c>
      <c r="F32" s="345" t="e">
        <f>VLOOKUP(D32,'START - AWARD DETAILS'!$F$20:$I$40,3,0)</f>
        <v>#N/A</v>
      </c>
      <c r="G32" s="192" t="s">
        <v>51</v>
      </c>
      <c r="H32" s="377">
        <f>IF(E32="HEI",'START - AWARD DETAILS'!$G$12,'START - AWARD DETAILS'!$G$13)</f>
        <v>1</v>
      </c>
      <c r="I32" s="391"/>
      <c r="J32" s="176">
        <f t="shared" si="0"/>
        <v>0</v>
      </c>
      <c r="K32" s="391"/>
      <c r="L32" s="176">
        <f t="shared" si="1"/>
        <v>0</v>
      </c>
      <c r="M32" s="391"/>
      <c r="N32" s="176">
        <f t="shared" si="2"/>
        <v>0</v>
      </c>
      <c r="O32" s="391"/>
      <c r="P32" s="176">
        <f t="shared" si="3"/>
        <v>0</v>
      </c>
      <c r="Q32" s="392"/>
      <c r="R32" s="176">
        <f t="shared" si="4"/>
        <v>0</v>
      </c>
      <c r="S32" s="378">
        <f t="shared" si="5"/>
        <v>0</v>
      </c>
      <c r="T32" s="393">
        <f t="shared" si="6"/>
        <v>0</v>
      </c>
      <c r="U32" s="4"/>
    </row>
    <row r="33" spans="2:21" x14ac:dyDescent="0.25">
      <c r="B33" s="4"/>
      <c r="C33" s="201" t="s">
        <v>400</v>
      </c>
      <c r="D33" s="201" t="s">
        <v>51</v>
      </c>
      <c r="E33" s="376" t="str">
        <f>IFERROR(VLOOKUP($D33,'START - AWARD DETAILS'!$F$21:$G$40,2,0),"")</f>
        <v/>
      </c>
      <c r="F33" s="345" t="e">
        <f>VLOOKUP(D33,'START - AWARD DETAILS'!$F$20:$I$40,3,0)</f>
        <v>#N/A</v>
      </c>
      <c r="G33" s="192" t="s">
        <v>51</v>
      </c>
      <c r="H33" s="377">
        <f>IF(E33="HEI",'START - AWARD DETAILS'!$G$12,'START - AWARD DETAILS'!$G$13)</f>
        <v>1</v>
      </c>
      <c r="I33" s="391"/>
      <c r="J33" s="176">
        <f t="shared" si="0"/>
        <v>0</v>
      </c>
      <c r="K33" s="391"/>
      <c r="L33" s="176">
        <f t="shared" si="1"/>
        <v>0</v>
      </c>
      <c r="M33" s="391"/>
      <c r="N33" s="176">
        <f t="shared" si="2"/>
        <v>0</v>
      </c>
      <c r="O33" s="391"/>
      <c r="P33" s="176">
        <f t="shared" si="3"/>
        <v>0</v>
      </c>
      <c r="Q33" s="392"/>
      <c r="R33" s="176">
        <f t="shared" si="4"/>
        <v>0</v>
      </c>
      <c r="S33" s="378">
        <f t="shared" si="5"/>
        <v>0</v>
      </c>
      <c r="T33" s="393">
        <f t="shared" si="6"/>
        <v>0</v>
      </c>
      <c r="U33" s="4"/>
    </row>
    <row r="34" spans="2:21" x14ac:dyDescent="0.25">
      <c r="B34" s="4"/>
      <c r="C34" s="201" t="s">
        <v>400</v>
      </c>
      <c r="D34" s="201" t="s">
        <v>51</v>
      </c>
      <c r="E34" s="376" t="str">
        <f>IFERROR(VLOOKUP($D34,'START - AWARD DETAILS'!$F$21:$G$40,2,0),"")</f>
        <v/>
      </c>
      <c r="F34" s="345" t="e">
        <f>VLOOKUP(D34,'START - AWARD DETAILS'!$F$20:$I$40,3,0)</f>
        <v>#N/A</v>
      </c>
      <c r="G34" s="192" t="s">
        <v>51</v>
      </c>
      <c r="H34" s="377">
        <f>IF(E34="HEI",'START - AWARD DETAILS'!$G$12,'START - AWARD DETAILS'!$G$13)</f>
        <v>1</v>
      </c>
      <c r="I34" s="391"/>
      <c r="J34" s="176">
        <f t="shared" si="0"/>
        <v>0</v>
      </c>
      <c r="K34" s="391"/>
      <c r="L34" s="176">
        <f t="shared" si="1"/>
        <v>0</v>
      </c>
      <c r="M34" s="391"/>
      <c r="N34" s="176">
        <f t="shared" si="2"/>
        <v>0</v>
      </c>
      <c r="O34" s="391"/>
      <c r="P34" s="176">
        <f t="shared" si="3"/>
        <v>0</v>
      </c>
      <c r="Q34" s="392"/>
      <c r="R34" s="176">
        <f t="shared" si="4"/>
        <v>0</v>
      </c>
      <c r="S34" s="378">
        <f t="shared" si="5"/>
        <v>0</v>
      </c>
      <c r="T34" s="393">
        <f t="shared" si="6"/>
        <v>0</v>
      </c>
      <c r="U34" s="4"/>
    </row>
    <row r="35" spans="2:21" x14ac:dyDescent="0.25">
      <c r="B35" s="4"/>
      <c r="C35" s="201" t="s">
        <v>400</v>
      </c>
      <c r="D35" s="201" t="s">
        <v>51</v>
      </c>
      <c r="E35" s="376" t="str">
        <f>IFERROR(VLOOKUP($D35,'START - AWARD DETAILS'!$F$21:$G$40,2,0),"")</f>
        <v/>
      </c>
      <c r="F35" s="345" t="e">
        <f>VLOOKUP(D35,'START - AWARD DETAILS'!$F$20:$I$40,3,0)</f>
        <v>#N/A</v>
      </c>
      <c r="G35" s="192" t="s">
        <v>51</v>
      </c>
      <c r="H35" s="377">
        <f>IF(E35="HEI",'START - AWARD DETAILS'!$G$12,'START - AWARD DETAILS'!$G$13)</f>
        <v>1</v>
      </c>
      <c r="I35" s="391"/>
      <c r="J35" s="176">
        <f t="shared" si="0"/>
        <v>0</v>
      </c>
      <c r="K35" s="391"/>
      <c r="L35" s="176">
        <f t="shared" si="1"/>
        <v>0</v>
      </c>
      <c r="M35" s="391"/>
      <c r="N35" s="176">
        <f t="shared" si="2"/>
        <v>0</v>
      </c>
      <c r="O35" s="391"/>
      <c r="P35" s="176">
        <f t="shared" si="3"/>
        <v>0</v>
      </c>
      <c r="Q35" s="392"/>
      <c r="R35" s="176">
        <f t="shared" si="4"/>
        <v>0</v>
      </c>
      <c r="S35" s="378">
        <f t="shared" si="5"/>
        <v>0</v>
      </c>
      <c r="T35" s="393">
        <f t="shared" si="6"/>
        <v>0</v>
      </c>
      <c r="U35" s="4"/>
    </row>
    <row r="36" spans="2:21" x14ac:dyDescent="0.25">
      <c r="B36" s="4"/>
      <c r="C36" s="201" t="s">
        <v>400</v>
      </c>
      <c r="D36" s="201" t="s">
        <v>51</v>
      </c>
      <c r="E36" s="376" t="str">
        <f>IFERROR(VLOOKUP($D36,'START - AWARD DETAILS'!$F$21:$G$40,2,0),"")</f>
        <v/>
      </c>
      <c r="F36" s="345" t="e">
        <f>VLOOKUP(D36,'START - AWARD DETAILS'!$F$20:$I$40,3,0)</f>
        <v>#N/A</v>
      </c>
      <c r="G36" s="192" t="s">
        <v>51</v>
      </c>
      <c r="H36" s="377">
        <f>IF(E36="HEI",'START - AWARD DETAILS'!$G$12,'START - AWARD DETAILS'!$G$13)</f>
        <v>1</v>
      </c>
      <c r="I36" s="391"/>
      <c r="J36" s="176">
        <f t="shared" si="0"/>
        <v>0</v>
      </c>
      <c r="K36" s="391"/>
      <c r="L36" s="176">
        <f t="shared" si="1"/>
        <v>0</v>
      </c>
      <c r="M36" s="391"/>
      <c r="N36" s="176">
        <f t="shared" si="2"/>
        <v>0</v>
      </c>
      <c r="O36" s="391"/>
      <c r="P36" s="176">
        <f t="shared" si="3"/>
        <v>0</v>
      </c>
      <c r="Q36" s="392"/>
      <c r="R36" s="176">
        <f t="shared" si="4"/>
        <v>0</v>
      </c>
      <c r="S36" s="378">
        <f t="shared" si="5"/>
        <v>0</v>
      </c>
      <c r="T36" s="393">
        <f t="shared" si="6"/>
        <v>0</v>
      </c>
      <c r="U36" s="4"/>
    </row>
    <row r="37" spans="2:21" outlineLevel="1" x14ac:dyDescent="0.25">
      <c r="B37" s="4"/>
      <c r="C37" s="201" t="s">
        <v>400</v>
      </c>
      <c r="D37" s="201" t="s">
        <v>51</v>
      </c>
      <c r="E37" s="376" t="str">
        <f>IFERROR(VLOOKUP($D37,'START - AWARD DETAILS'!$F$21:$G$40,2,0),"")</f>
        <v/>
      </c>
      <c r="F37" s="345" t="e">
        <f>VLOOKUP(D37,'START - AWARD DETAILS'!$F$20:$I$40,3,0)</f>
        <v>#N/A</v>
      </c>
      <c r="G37" s="192" t="s">
        <v>51</v>
      </c>
      <c r="H37" s="377">
        <f>IF(E37="HEI",'START - AWARD DETAILS'!$G$12,'START - AWARD DETAILS'!$G$13)</f>
        <v>1</v>
      </c>
      <c r="I37" s="391"/>
      <c r="J37" s="176">
        <f>I37*$H37</f>
        <v>0</v>
      </c>
      <c r="K37" s="391"/>
      <c r="L37" s="176">
        <f t="shared" si="1"/>
        <v>0</v>
      </c>
      <c r="M37" s="391"/>
      <c r="N37" s="176">
        <f t="shared" si="2"/>
        <v>0</v>
      </c>
      <c r="O37" s="391"/>
      <c r="P37" s="176">
        <f t="shared" si="3"/>
        <v>0</v>
      </c>
      <c r="Q37" s="392"/>
      <c r="R37" s="176">
        <f>Q37*$H37</f>
        <v>0</v>
      </c>
      <c r="S37" s="378">
        <f t="shared" si="5"/>
        <v>0</v>
      </c>
      <c r="T37" s="393">
        <f t="shared" si="6"/>
        <v>0</v>
      </c>
      <c r="U37" s="4"/>
    </row>
    <row r="38" spans="2:21" outlineLevel="1" x14ac:dyDescent="0.25">
      <c r="B38" s="4"/>
      <c r="C38" s="201" t="s">
        <v>400</v>
      </c>
      <c r="D38" s="201" t="s">
        <v>51</v>
      </c>
      <c r="E38" s="376" t="str">
        <f>IFERROR(VLOOKUP($D38,'START - AWARD DETAILS'!$F$21:$G$40,2,0),"")</f>
        <v/>
      </c>
      <c r="F38" s="345" t="e">
        <f>VLOOKUP(D38,'START - AWARD DETAILS'!$F$20:$I$40,3,0)</f>
        <v>#N/A</v>
      </c>
      <c r="G38" s="192" t="s">
        <v>51</v>
      </c>
      <c r="H38" s="377">
        <f>IF(E38="HEI",'START - AWARD DETAILS'!$G$12,'START - AWARD DETAILS'!$G$13)</f>
        <v>1</v>
      </c>
      <c r="I38" s="391"/>
      <c r="J38" s="176">
        <f>I38*$H38</f>
        <v>0</v>
      </c>
      <c r="K38" s="391"/>
      <c r="L38" s="176">
        <f t="shared" si="1"/>
        <v>0</v>
      </c>
      <c r="M38" s="391"/>
      <c r="N38" s="176">
        <f t="shared" si="2"/>
        <v>0</v>
      </c>
      <c r="O38" s="391"/>
      <c r="P38" s="176">
        <f t="shared" si="3"/>
        <v>0</v>
      </c>
      <c r="Q38" s="392"/>
      <c r="R38" s="176">
        <f t="shared" si="4"/>
        <v>0</v>
      </c>
      <c r="S38" s="378">
        <f t="shared" si="5"/>
        <v>0</v>
      </c>
      <c r="T38" s="393">
        <f t="shared" si="6"/>
        <v>0</v>
      </c>
      <c r="U38" s="4"/>
    </row>
    <row r="39" spans="2:21" outlineLevel="1" x14ac:dyDescent="0.25">
      <c r="B39" s="4"/>
      <c r="C39" s="201" t="s">
        <v>400</v>
      </c>
      <c r="D39" s="201" t="s">
        <v>51</v>
      </c>
      <c r="E39" s="376" t="str">
        <f>IFERROR(VLOOKUP($D39,'START - AWARD DETAILS'!$F$21:$G$40,2,0),"")</f>
        <v/>
      </c>
      <c r="F39" s="345" t="e">
        <f>VLOOKUP(D39,'START - AWARD DETAILS'!$F$20:$I$40,3,0)</f>
        <v>#N/A</v>
      </c>
      <c r="G39" s="192" t="s">
        <v>51</v>
      </c>
      <c r="H39" s="377">
        <f>IF(E39="HEI",'START - AWARD DETAILS'!$G$12,'START - AWARD DETAILS'!$G$13)</f>
        <v>1</v>
      </c>
      <c r="I39" s="391"/>
      <c r="J39" s="176">
        <f t="shared" si="0"/>
        <v>0</v>
      </c>
      <c r="K39" s="391"/>
      <c r="L39" s="176">
        <f t="shared" si="1"/>
        <v>0</v>
      </c>
      <c r="M39" s="391"/>
      <c r="N39" s="176">
        <f t="shared" si="2"/>
        <v>0</v>
      </c>
      <c r="O39" s="391"/>
      <c r="P39" s="176">
        <f t="shared" si="3"/>
        <v>0</v>
      </c>
      <c r="Q39" s="392"/>
      <c r="R39" s="176">
        <f t="shared" si="4"/>
        <v>0</v>
      </c>
      <c r="S39" s="378">
        <f t="shared" si="5"/>
        <v>0</v>
      </c>
      <c r="T39" s="393">
        <f t="shared" si="6"/>
        <v>0</v>
      </c>
      <c r="U39" s="4"/>
    </row>
    <row r="40" spans="2:21" outlineLevel="1" x14ac:dyDescent="0.25">
      <c r="B40" s="4"/>
      <c r="C40" s="201" t="s">
        <v>400</v>
      </c>
      <c r="D40" s="201" t="s">
        <v>51</v>
      </c>
      <c r="E40" s="376" t="str">
        <f>IFERROR(VLOOKUP($D40,'START - AWARD DETAILS'!$F$21:$G$40,2,0),"")</f>
        <v/>
      </c>
      <c r="F40" s="345" t="e">
        <f>VLOOKUP(D40,'START - AWARD DETAILS'!$F$20:$I$40,3,0)</f>
        <v>#N/A</v>
      </c>
      <c r="G40" s="192" t="s">
        <v>51</v>
      </c>
      <c r="H40" s="377">
        <f>IF(E40="HEI",'START - AWARD DETAILS'!$G$12,'START - AWARD DETAILS'!$G$13)</f>
        <v>1</v>
      </c>
      <c r="I40" s="391"/>
      <c r="J40" s="176">
        <f t="shared" si="0"/>
        <v>0</v>
      </c>
      <c r="K40" s="391"/>
      <c r="L40" s="176">
        <f t="shared" si="1"/>
        <v>0</v>
      </c>
      <c r="M40" s="391"/>
      <c r="N40" s="176">
        <f t="shared" si="2"/>
        <v>0</v>
      </c>
      <c r="O40" s="391"/>
      <c r="P40" s="176">
        <f t="shared" si="3"/>
        <v>0</v>
      </c>
      <c r="Q40" s="392"/>
      <c r="R40" s="176">
        <f t="shared" si="4"/>
        <v>0</v>
      </c>
      <c r="S40" s="378">
        <f t="shared" si="5"/>
        <v>0</v>
      </c>
      <c r="T40" s="393">
        <f t="shared" si="6"/>
        <v>0</v>
      </c>
      <c r="U40" s="4"/>
    </row>
    <row r="41" spans="2:21" outlineLevel="1" x14ac:dyDescent="0.25">
      <c r="B41" s="4"/>
      <c r="C41" s="201" t="s">
        <v>400</v>
      </c>
      <c r="D41" s="201" t="s">
        <v>51</v>
      </c>
      <c r="E41" s="376" t="str">
        <f>IFERROR(VLOOKUP($D41,'START - AWARD DETAILS'!$F$21:$G$40,2,0),"")</f>
        <v/>
      </c>
      <c r="F41" s="345" t="e">
        <f>VLOOKUP(D41,'START - AWARD DETAILS'!$F$20:$I$40,3,0)</f>
        <v>#N/A</v>
      </c>
      <c r="G41" s="192" t="s">
        <v>51</v>
      </c>
      <c r="H41" s="377">
        <f>IF(E41="HEI",'START - AWARD DETAILS'!$G$12,'START - AWARD DETAILS'!$G$13)</f>
        <v>1</v>
      </c>
      <c r="I41" s="391"/>
      <c r="J41" s="176">
        <f t="shared" si="0"/>
        <v>0</v>
      </c>
      <c r="K41" s="391"/>
      <c r="L41" s="176">
        <f t="shared" si="1"/>
        <v>0</v>
      </c>
      <c r="M41" s="391"/>
      <c r="N41" s="176">
        <f t="shared" si="2"/>
        <v>0</v>
      </c>
      <c r="O41" s="391"/>
      <c r="P41" s="176">
        <f t="shared" si="3"/>
        <v>0</v>
      </c>
      <c r="Q41" s="392"/>
      <c r="R41" s="176">
        <f t="shared" si="4"/>
        <v>0</v>
      </c>
      <c r="S41" s="378">
        <f t="shared" si="5"/>
        <v>0</v>
      </c>
      <c r="T41" s="393">
        <f t="shared" si="6"/>
        <v>0</v>
      </c>
      <c r="U41" s="4"/>
    </row>
    <row r="42" spans="2:21" outlineLevel="1" x14ac:dyDescent="0.25">
      <c r="B42" s="4"/>
      <c r="C42" s="201" t="s">
        <v>400</v>
      </c>
      <c r="D42" s="201" t="s">
        <v>51</v>
      </c>
      <c r="E42" s="376" t="str">
        <f>IFERROR(VLOOKUP($D42,'START - AWARD DETAILS'!$F$21:$G$40,2,0),"")</f>
        <v/>
      </c>
      <c r="F42" s="345" t="e">
        <f>VLOOKUP(D42,'START - AWARD DETAILS'!$F$20:$I$40,3,0)</f>
        <v>#N/A</v>
      </c>
      <c r="G42" s="192" t="s">
        <v>51</v>
      </c>
      <c r="H42" s="377">
        <f>IF(E42="HEI",'START - AWARD DETAILS'!$G$12,'START - AWARD DETAILS'!$G$13)</f>
        <v>1</v>
      </c>
      <c r="I42" s="391"/>
      <c r="J42" s="176">
        <f t="shared" si="0"/>
        <v>0</v>
      </c>
      <c r="K42" s="391"/>
      <c r="L42" s="176">
        <f t="shared" si="1"/>
        <v>0</v>
      </c>
      <c r="M42" s="391"/>
      <c r="N42" s="176">
        <f t="shared" si="2"/>
        <v>0</v>
      </c>
      <c r="O42" s="391"/>
      <c r="P42" s="176">
        <f t="shared" si="3"/>
        <v>0</v>
      </c>
      <c r="Q42" s="392"/>
      <c r="R42" s="176">
        <f t="shared" si="4"/>
        <v>0</v>
      </c>
      <c r="S42" s="378">
        <f t="shared" si="5"/>
        <v>0</v>
      </c>
      <c r="T42" s="393">
        <f t="shared" si="6"/>
        <v>0</v>
      </c>
      <c r="U42" s="4"/>
    </row>
    <row r="43" spans="2:21" outlineLevel="1" x14ac:dyDescent="0.25">
      <c r="B43" s="4"/>
      <c r="C43" s="201" t="s">
        <v>400</v>
      </c>
      <c r="D43" s="201" t="s">
        <v>51</v>
      </c>
      <c r="E43" s="376" t="str">
        <f>IFERROR(VLOOKUP($D43,'START - AWARD DETAILS'!$F$21:$G$40,2,0),"")</f>
        <v/>
      </c>
      <c r="F43" s="345" t="e">
        <f>VLOOKUP(D43,'START - AWARD DETAILS'!$F$20:$I$40,3,0)</f>
        <v>#N/A</v>
      </c>
      <c r="G43" s="192" t="s">
        <v>51</v>
      </c>
      <c r="H43" s="377">
        <f>IF(E43="HEI",'START - AWARD DETAILS'!$G$12,'START - AWARD DETAILS'!$G$13)</f>
        <v>1</v>
      </c>
      <c r="I43" s="391"/>
      <c r="J43" s="176">
        <f t="shared" si="0"/>
        <v>0</v>
      </c>
      <c r="K43" s="391"/>
      <c r="L43" s="176">
        <f t="shared" si="1"/>
        <v>0</v>
      </c>
      <c r="M43" s="391"/>
      <c r="N43" s="176">
        <f t="shared" si="2"/>
        <v>0</v>
      </c>
      <c r="O43" s="391"/>
      <c r="P43" s="176">
        <f t="shared" si="3"/>
        <v>0</v>
      </c>
      <c r="Q43" s="392"/>
      <c r="R43" s="176">
        <f t="shared" si="4"/>
        <v>0</v>
      </c>
      <c r="S43" s="378">
        <f t="shared" si="5"/>
        <v>0</v>
      </c>
      <c r="T43" s="393">
        <f t="shared" si="6"/>
        <v>0</v>
      </c>
      <c r="U43" s="4"/>
    </row>
    <row r="44" spans="2:21" outlineLevel="1" x14ac:dyDescent="0.25">
      <c r="B44" s="4"/>
      <c r="C44" s="201" t="s">
        <v>400</v>
      </c>
      <c r="D44" s="201" t="s">
        <v>51</v>
      </c>
      <c r="E44" s="376" t="str">
        <f>IFERROR(VLOOKUP($D44,'START - AWARD DETAILS'!$F$21:$G$40,2,0),"")</f>
        <v/>
      </c>
      <c r="F44" s="345" t="e">
        <f>VLOOKUP(D44,'START - AWARD DETAILS'!$F$20:$I$40,3,0)</f>
        <v>#N/A</v>
      </c>
      <c r="G44" s="192" t="s">
        <v>51</v>
      </c>
      <c r="H44" s="377">
        <f>IF(E44="HEI",'START - AWARD DETAILS'!$G$12,'START - AWARD DETAILS'!$G$13)</f>
        <v>1</v>
      </c>
      <c r="I44" s="391"/>
      <c r="J44" s="176">
        <f t="shared" ref="J44:J75" si="7">I44*$H44</f>
        <v>0</v>
      </c>
      <c r="K44" s="391"/>
      <c r="L44" s="176">
        <f t="shared" ref="L44:L75" si="8">K44*$H44</f>
        <v>0</v>
      </c>
      <c r="M44" s="391"/>
      <c r="N44" s="176">
        <f t="shared" ref="N44:N75" si="9">M44*$H44</f>
        <v>0</v>
      </c>
      <c r="O44" s="391"/>
      <c r="P44" s="176">
        <f t="shared" ref="P44:P75" si="10">O44*$H44</f>
        <v>0</v>
      </c>
      <c r="Q44" s="392"/>
      <c r="R44" s="176">
        <f t="shared" ref="R44:R75" si="11">Q44*$H44</f>
        <v>0</v>
      </c>
      <c r="S44" s="378">
        <f t="shared" ref="S44:S75" si="12">I44+K44+M44+O44+Q44</f>
        <v>0</v>
      </c>
      <c r="T44" s="393">
        <f t="shared" si="6"/>
        <v>0</v>
      </c>
      <c r="U44" s="4"/>
    </row>
    <row r="45" spans="2:21" outlineLevel="1" x14ac:dyDescent="0.25">
      <c r="B45" s="4"/>
      <c r="C45" s="201" t="s">
        <v>400</v>
      </c>
      <c r="D45" s="201" t="s">
        <v>51</v>
      </c>
      <c r="E45" s="376" t="str">
        <f>IFERROR(VLOOKUP($D45,'START - AWARD DETAILS'!$F$21:$G$40,2,0),"")</f>
        <v/>
      </c>
      <c r="F45" s="345" t="e">
        <f>VLOOKUP(D45,'START - AWARD DETAILS'!$F$20:$I$40,3,0)</f>
        <v>#N/A</v>
      </c>
      <c r="G45" s="192" t="s">
        <v>51</v>
      </c>
      <c r="H45" s="377">
        <f>IF(E45="HEI",'START - AWARD DETAILS'!$G$12,'START - AWARD DETAILS'!$G$13)</f>
        <v>1</v>
      </c>
      <c r="I45" s="391"/>
      <c r="J45" s="176">
        <f t="shared" si="7"/>
        <v>0</v>
      </c>
      <c r="K45" s="391"/>
      <c r="L45" s="176">
        <f t="shared" si="8"/>
        <v>0</v>
      </c>
      <c r="M45" s="391"/>
      <c r="N45" s="176">
        <f t="shared" si="9"/>
        <v>0</v>
      </c>
      <c r="O45" s="391"/>
      <c r="P45" s="176">
        <f t="shared" si="10"/>
        <v>0</v>
      </c>
      <c r="Q45" s="392"/>
      <c r="R45" s="176">
        <f t="shared" si="11"/>
        <v>0</v>
      </c>
      <c r="S45" s="378">
        <f t="shared" si="12"/>
        <v>0</v>
      </c>
      <c r="T45" s="393">
        <f t="shared" si="6"/>
        <v>0</v>
      </c>
      <c r="U45" s="4"/>
    </row>
    <row r="46" spans="2:21" outlineLevel="1" x14ac:dyDescent="0.25">
      <c r="B46" s="4"/>
      <c r="C46" s="201" t="s">
        <v>400</v>
      </c>
      <c r="D46" s="201" t="s">
        <v>51</v>
      </c>
      <c r="E46" s="376" t="str">
        <f>IFERROR(VLOOKUP($D46,'START - AWARD DETAILS'!$F$21:$G$40,2,0),"")</f>
        <v/>
      </c>
      <c r="F46" s="345" t="e">
        <f>VLOOKUP(D46,'START - AWARD DETAILS'!$F$20:$I$40,3,0)</f>
        <v>#N/A</v>
      </c>
      <c r="G46" s="192" t="s">
        <v>51</v>
      </c>
      <c r="H46" s="377">
        <f>IF(E46="HEI",'START - AWARD DETAILS'!$G$12,'START - AWARD DETAILS'!$G$13)</f>
        <v>1</v>
      </c>
      <c r="I46" s="391"/>
      <c r="J46" s="176">
        <f t="shared" si="7"/>
        <v>0</v>
      </c>
      <c r="K46" s="391"/>
      <c r="L46" s="176">
        <f t="shared" si="8"/>
        <v>0</v>
      </c>
      <c r="M46" s="391"/>
      <c r="N46" s="176">
        <f t="shared" si="9"/>
        <v>0</v>
      </c>
      <c r="O46" s="391"/>
      <c r="P46" s="176">
        <f t="shared" si="10"/>
        <v>0</v>
      </c>
      <c r="Q46" s="392"/>
      <c r="R46" s="176">
        <f t="shared" si="11"/>
        <v>0</v>
      </c>
      <c r="S46" s="378">
        <f t="shared" si="12"/>
        <v>0</v>
      </c>
      <c r="T46" s="393">
        <f t="shared" si="6"/>
        <v>0</v>
      </c>
      <c r="U46" s="4"/>
    </row>
    <row r="47" spans="2:21" outlineLevel="1" x14ac:dyDescent="0.25">
      <c r="B47" s="4"/>
      <c r="C47" s="201" t="s">
        <v>400</v>
      </c>
      <c r="D47" s="201" t="s">
        <v>51</v>
      </c>
      <c r="E47" s="376" t="str">
        <f>IFERROR(VLOOKUP($D47,'START - AWARD DETAILS'!$F$21:$G$40,2,0),"")</f>
        <v/>
      </c>
      <c r="F47" s="345" t="e">
        <f>VLOOKUP(D47,'START - AWARD DETAILS'!$F$20:$I$40,3,0)</f>
        <v>#N/A</v>
      </c>
      <c r="G47" s="192" t="s">
        <v>51</v>
      </c>
      <c r="H47" s="377">
        <f>IF(E47="HEI",'START - AWARD DETAILS'!$G$12,'START - AWARD DETAILS'!$G$13)</f>
        <v>1</v>
      </c>
      <c r="I47" s="391"/>
      <c r="J47" s="176">
        <f t="shared" si="7"/>
        <v>0</v>
      </c>
      <c r="K47" s="391"/>
      <c r="L47" s="176">
        <f t="shared" si="8"/>
        <v>0</v>
      </c>
      <c r="M47" s="391"/>
      <c r="N47" s="176">
        <f t="shared" si="9"/>
        <v>0</v>
      </c>
      <c r="O47" s="391"/>
      <c r="P47" s="176">
        <f t="shared" si="10"/>
        <v>0</v>
      </c>
      <c r="Q47" s="392"/>
      <c r="R47" s="176">
        <f t="shared" si="11"/>
        <v>0</v>
      </c>
      <c r="S47" s="378">
        <f t="shared" si="12"/>
        <v>0</v>
      </c>
      <c r="T47" s="393">
        <f t="shared" si="6"/>
        <v>0</v>
      </c>
      <c r="U47" s="4"/>
    </row>
    <row r="48" spans="2:21" outlineLevel="1" x14ac:dyDescent="0.25">
      <c r="B48" s="4"/>
      <c r="C48" s="201" t="s">
        <v>400</v>
      </c>
      <c r="D48" s="201" t="s">
        <v>51</v>
      </c>
      <c r="E48" s="376" t="str">
        <f>IFERROR(VLOOKUP($D48,'START - AWARD DETAILS'!$F$21:$G$40,2,0),"")</f>
        <v/>
      </c>
      <c r="F48" s="345" t="e">
        <f>VLOOKUP(D48,'START - AWARD DETAILS'!$F$20:$I$40,3,0)</f>
        <v>#N/A</v>
      </c>
      <c r="G48" s="192" t="s">
        <v>51</v>
      </c>
      <c r="H48" s="377">
        <f>IF(E48="HEI",'START - AWARD DETAILS'!$G$12,'START - AWARD DETAILS'!$G$13)</f>
        <v>1</v>
      </c>
      <c r="I48" s="391"/>
      <c r="J48" s="176">
        <f t="shared" si="7"/>
        <v>0</v>
      </c>
      <c r="K48" s="391"/>
      <c r="L48" s="176">
        <f t="shared" si="8"/>
        <v>0</v>
      </c>
      <c r="M48" s="391"/>
      <c r="N48" s="176">
        <f t="shared" si="9"/>
        <v>0</v>
      </c>
      <c r="O48" s="391"/>
      <c r="P48" s="176">
        <f t="shared" si="10"/>
        <v>0</v>
      </c>
      <c r="Q48" s="392"/>
      <c r="R48" s="176">
        <f t="shared" si="11"/>
        <v>0</v>
      </c>
      <c r="S48" s="378">
        <f t="shared" si="12"/>
        <v>0</v>
      </c>
      <c r="T48" s="393">
        <f t="shared" si="6"/>
        <v>0</v>
      </c>
      <c r="U48" s="4"/>
    </row>
    <row r="49" spans="2:21" outlineLevel="1" x14ac:dyDescent="0.25">
      <c r="B49" s="4"/>
      <c r="C49" s="201" t="s">
        <v>400</v>
      </c>
      <c r="D49" s="201" t="s">
        <v>51</v>
      </c>
      <c r="E49" s="376" t="str">
        <f>IFERROR(VLOOKUP($D49,'START - AWARD DETAILS'!$F$21:$G$40,2,0),"")</f>
        <v/>
      </c>
      <c r="F49" s="345" t="e">
        <f>VLOOKUP(D49,'START - AWARD DETAILS'!$F$20:$I$40,3,0)</f>
        <v>#N/A</v>
      </c>
      <c r="G49" s="192" t="s">
        <v>51</v>
      </c>
      <c r="H49" s="377">
        <f>IF(E49="HEI",'START - AWARD DETAILS'!$G$12,'START - AWARD DETAILS'!$G$13)</f>
        <v>1</v>
      </c>
      <c r="I49" s="391"/>
      <c r="J49" s="176">
        <f t="shared" si="7"/>
        <v>0</v>
      </c>
      <c r="K49" s="391"/>
      <c r="L49" s="176">
        <f t="shared" si="8"/>
        <v>0</v>
      </c>
      <c r="M49" s="391"/>
      <c r="N49" s="176">
        <f t="shared" si="9"/>
        <v>0</v>
      </c>
      <c r="O49" s="391"/>
      <c r="P49" s="176">
        <f t="shared" si="10"/>
        <v>0</v>
      </c>
      <c r="Q49" s="392"/>
      <c r="R49" s="176">
        <f t="shared" si="11"/>
        <v>0</v>
      </c>
      <c r="S49" s="378">
        <f t="shared" si="12"/>
        <v>0</v>
      </c>
      <c r="T49" s="393">
        <f t="shared" si="6"/>
        <v>0</v>
      </c>
      <c r="U49" s="4"/>
    </row>
    <row r="50" spans="2:21" outlineLevel="1" x14ac:dyDescent="0.25">
      <c r="B50" s="4"/>
      <c r="C50" s="201" t="s">
        <v>400</v>
      </c>
      <c r="D50" s="201" t="s">
        <v>51</v>
      </c>
      <c r="E50" s="376" t="str">
        <f>IFERROR(VLOOKUP($D50,'START - AWARD DETAILS'!$F$21:$G$40,2,0),"")</f>
        <v/>
      </c>
      <c r="F50" s="345" t="e">
        <f>VLOOKUP(D50,'START - AWARD DETAILS'!$F$20:$I$40,3,0)</f>
        <v>#N/A</v>
      </c>
      <c r="G50" s="192" t="s">
        <v>51</v>
      </c>
      <c r="H50" s="377">
        <f>IF(E50="HEI",'START - AWARD DETAILS'!$G$12,'START - AWARD DETAILS'!$G$13)</f>
        <v>1</v>
      </c>
      <c r="I50" s="391"/>
      <c r="J50" s="176">
        <f t="shared" si="7"/>
        <v>0</v>
      </c>
      <c r="K50" s="391"/>
      <c r="L50" s="176">
        <f t="shared" si="8"/>
        <v>0</v>
      </c>
      <c r="M50" s="391"/>
      <c r="N50" s="176">
        <f t="shared" si="9"/>
        <v>0</v>
      </c>
      <c r="O50" s="391"/>
      <c r="P50" s="176">
        <f t="shared" si="10"/>
        <v>0</v>
      </c>
      <c r="Q50" s="392"/>
      <c r="R50" s="176">
        <f t="shared" si="11"/>
        <v>0</v>
      </c>
      <c r="S50" s="378">
        <f t="shared" si="12"/>
        <v>0</v>
      </c>
      <c r="T50" s="393">
        <f t="shared" si="6"/>
        <v>0</v>
      </c>
      <c r="U50" s="4"/>
    </row>
    <row r="51" spans="2:21" outlineLevel="1" x14ac:dyDescent="0.25">
      <c r="B51" s="4"/>
      <c r="C51" s="201" t="s">
        <v>400</v>
      </c>
      <c r="D51" s="201" t="s">
        <v>51</v>
      </c>
      <c r="E51" s="376" t="str">
        <f>IFERROR(VLOOKUP($D51,'START - AWARD DETAILS'!$F$21:$G$40,2,0),"")</f>
        <v/>
      </c>
      <c r="F51" s="345" t="e">
        <f>VLOOKUP(D51,'START - AWARD DETAILS'!$F$20:$I$40,3,0)</f>
        <v>#N/A</v>
      </c>
      <c r="G51" s="192" t="s">
        <v>51</v>
      </c>
      <c r="H51" s="377">
        <f>IF(E51="HEI",'START - AWARD DETAILS'!$G$12,'START - AWARD DETAILS'!$G$13)</f>
        <v>1</v>
      </c>
      <c r="I51" s="391"/>
      <c r="J51" s="176">
        <f t="shared" si="7"/>
        <v>0</v>
      </c>
      <c r="K51" s="391"/>
      <c r="L51" s="176">
        <f t="shared" si="8"/>
        <v>0</v>
      </c>
      <c r="M51" s="391"/>
      <c r="N51" s="176">
        <f t="shared" si="9"/>
        <v>0</v>
      </c>
      <c r="O51" s="391"/>
      <c r="P51" s="176">
        <f t="shared" si="10"/>
        <v>0</v>
      </c>
      <c r="Q51" s="392"/>
      <c r="R51" s="176">
        <f t="shared" si="11"/>
        <v>0</v>
      </c>
      <c r="S51" s="378">
        <f t="shared" si="12"/>
        <v>0</v>
      </c>
      <c r="T51" s="393">
        <f t="shared" si="6"/>
        <v>0</v>
      </c>
      <c r="U51" s="4"/>
    </row>
    <row r="52" spans="2:21" outlineLevel="1" x14ac:dyDescent="0.25">
      <c r="B52" s="4"/>
      <c r="C52" s="201" t="s">
        <v>400</v>
      </c>
      <c r="D52" s="201" t="s">
        <v>51</v>
      </c>
      <c r="E52" s="376" t="str">
        <f>IFERROR(VLOOKUP($D52,'START - AWARD DETAILS'!$F$21:$G$40,2,0),"")</f>
        <v/>
      </c>
      <c r="F52" s="345" t="e">
        <f>VLOOKUP(D52,'START - AWARD DETAILS'!$F$20:$I$40,3,0)</f>
        <v>#N/A</v>
      </c>
      <c r="G52" s="192" t="s">
        <v>51</v>
      </c>
      <c r="H52" s="377">
        <f>IF(E52="HEI",'START - AWARD DETAILS'!$G$12,'START - AWARD DETAILS'!$G$13)</f>
        <v>1</v>
      </c>
      <c r="I52" s="391"/>
      <c r="J52" s="176">
        <f t="shared" si="7"/>
        <v>0</v>
      </c>
      <c r="K52" s="391"/>
      <c r="L52" s="176">
        <f t="shared" si="8"/>
        <v>0</v>
      </c>
      <c r="M52" s="391"/>
      <c r="N52" s="176">
        <f t="shared" si="9"/>
        <v>0</v>
      </c>
      <c r="O52" s="391"/>
      <c r="P52" s="176">
        <f t="shared" si="10"/>
        <v>0</v>
      </c>
      <c r="Q52" s="392"/>
      <c r="R52" s="176">
        <f t="shared" si="11"/>
        <v>0</v>
      </c>
      <c r="S52" s="378">
        <f t="shared" si="12"/>
        <v>0</v>
      </c>
      <c r="T52" s="393">
        <f t="shared" si="6"/>
        <v>0</v>
      </c>
      <c r="U52" s="4"/>
    </row>
    <row r="53" spans="2:21" outlineLevel="1" x14ac:dyDescent="0.25">
      <c r="B53" s="4"/>
      <c r="C53" s="201" t="s">
        <v>400</v>
      </c>
      <c r="D53" s="201" t="s">
        <v>51</v>
      </c>
      <c r="E53" s="376" t="str">
        <f>IFERROR(VLOOKUP($D53,'START - AWARD DETAILS'!$F$21:$G$40,2,0),"")</f>
        <v/>
      </c>
      <c r="F53" s="345" t="e">
        <f>VLOOKUP(D53,'START - AWARD DETAILS'!$F$20:$I$40,3,0)</f>
        <v>#N/A</v>
      </c>
      <c r="G53" s="192" t="s">
        <v>51</v>
      </c>
      <c r="H53" s="377">
        <f>IF(E53="HEI",'START - AWARD DETAILS'!$G$12,'START - AWARD DETAILS'!$G$13)</f>
        <v>1</v>
      </c>
      <c r="I53" s="391"/>
      <c r="J53" s="176">
        <f t="shared" si="7"/>
        <v>0</v>
      </c>
      <c r="K53" s="391"/>
      <c r="L53" s="176">
        <f t="shared" si="8"/>
        <v>0</v>
      </c>
      <c r="M53" s="391"/>
      <c r="N53" s="176">
        <f t="shared" si="9"/>
        <v>0</v>
      </c>
      <c r="O53" s="391"/>
      <c r="P53" s="176">
        <f t="shared" si="10"/>
        <v>0</v>
      </c>
      <c r="Q53" s="392"/>
      <c r="R53" s="176">
        <f t="shared" si="11"/>
        <v>0</v>
      </c>
      <c r="S53" s="378">
        <f t="shared" si="12"/>
        <v>0</v>
      </c>
      <c r="T53" s="393">
        <f t="shared" si="6"/>
        <v>0</v>
      </c>
      <c r="U53" s="4"/>
    </row>
    <row r="54" spans="2:21" outlineLevel="1" x14ac:dyDescent="0.25">
      <c r="B54" s="4"/>
      <c r="C54" s="201" t="s">
        <v>400</v>
      </c>
      <c r="D54" s="201" t="s">
        <v>51</v>
      </c>
      <c r="E54" s="376" t="str">
        <f>IFERROR(VLOOKUP($D54,'START - AWARD DETAILS'!$F$21:$G$40,2,0),"")</f>
        <v/>
      </c>
      <c r="F54" s="345" t="e">
        <f>VLOOKUP(D54,'START - AWARD DETAILS'!$F$20:$I$40,3,0)</f>
        <v>#N/A</v>
      </c>
      <c r="G54" s="192" t="s">
        <v>51</v>
      </c>
      <c r="H54" s="377">
        <f>IF(E54="HEI",'START - AWARD DETAILS'!$G$12,'START - AWARD DETAILS'!$G$13)</f>
        <v>1</v>
      </c>
      <c r="I54" s="391"/>
      <c r="J54" s="176">
        <f t="shared" si="7"/>
        <v>0</v>
      </c>
      <c r="K54" s="391"/>
      <c r="L54" s="176">
        <f t="shared" si="8"/>
        <v>0</v>
      </c>
      <c r="M54" s="391"/>
      <c r="N54" s="176">
        <f t="shared" si="9"/>
        <v>0</v>
      </c>
      <c r="O54" s="391"/>
      <c r="P54" s="176">
        <f t="shared" si="10"/>
        <v>0</v>
      </c>
      <c r="Q54" s="392"/>
      <c r="R54" s="176">
        <f t="shared" si="11"/>
        <v>0</v>
      </c>
      <c r="S54" s="378">
        <f t="shared" si="12"/>
        <v>0</v>
      </c>
      <c r="T54" s="393">
        <f t="shared" si="6"/>
        <v>0</v>
      </c>
      <c r="U54" s="4"/>
    </row>
    <row r="55" spans="2:21" outlineLevel="1" x14ac:dyDescent="0.25">
      <c r="B55" s="4"/>
      <c r="C55" s="201" t="s">
        <v>400</v>
      </c>
      <c r="D55" s="201" t="s">
        <v>51</v>
      </c>
      <c r="E55" s="376" t="str">
        <f>IFERROR(VLOOKUP($D55,'START - AWARD DETAILS'!$F$21:$G$40,2,0),"")</f>
        <v/>
      </c>
      <c r="F55" s="345" t="e">
        <f>VLOOKUP(D55,'START - AWARD DETAILS'!$F$20:$I$40,3,0)</f>
        <v>#N/A</v>
      </c>
      <c r="G55" s="192" t="s">
        <v>51</v>
      </c>
      <c r="H55" s="377">
        <f>IF(E55="HEI",'START - AWARD DETAILS'!$G$12,'START - AWARD DETAILS'!$G$13)</f>
        <v>1</v>
      </c>
      <c r="I55" s="391"/>
      <c r="J55" s="176">
        <f t="shared" si="7"/>
        <v>0</v>
      </c>
      <c r="K55" s="391"/>
      <c r="L55" s="176">
        <f t="shared" si="8"/>
        <v>0</v>
      </c>
      <c r="M55" s="391"/>
      <c r="N55" s="176">
        <f t="shared" si="9"/>
        <v>0</v>
      </c>
      <c r="O55" s="391"/>
      <c r="P55" s="176">
        <f t="shared" si="10"/>
        <v>0</v>
      </c>
      <c r="Q55" s="392"/>
      <c r="R55" s="176">
        <f t="shared" si="11"/>
        <v>0</v>
      </c>
      <c r="S55" s="378">
        <f t="shared" si="12"/>
        <v>0</v>
      </c>
      <c r="T55" s="393">
        <f t="shared" si="6"/>
        <v>0</v>
      </c>
      <c r="U55" s="4"/>
    </row>
    <row r="56" spans="2:21" outlineLevel="1" x14ac:dyDescent="0.25">
      <c r="B56" s="4"/>
      <c r="C56" s="201" t="s">
        <v>400</v>
      </c>
      <c r="D56" s="201" t="s">
        <v>51</v>
      </c>
      <c r="E56" s="376" t="str">
        <f>IFERROR(VLOOKUP($D56,'START - AWARD DETAILS'!$F$21:$G$40,2,0),"")</f>
        <v/>
      </c>
      <c r="F56" s="345" t="e">
        <f>VLOOKUP(D56,'START - AWARD DETAILS'!$F$20:$I$40,3,0)</f>
        <v>#N/A</v>
      </c>
      <c r="G56" s="192" t="s">
        <v>51</v>
      </c>
      <c r="H56" s="377">
        <f>IF(E56="HEI",'START - AWARD DETAILS'!$G$12,'START - AWARD DETAILS'!$G$13)</f>
        <v>1</v>
      </c>
      <c r="I56" s="391"/>
      <c r="J56" s="176">
        <f t="shared" si="7"/>
        <v>0</v>
      </c>
      <c r="K56" s="391"/>
      <c r="L56" s="176">
        <f t="shared" si="8"/>
        <v>0</v>
      </c>
      <c r="M56" s="391"/>
      <c r="N56" s="176">
        <f t="shared" si="9"/>
        <v>0</v>
      </c>
      <c r="O56" s="391"/>
      <c r="P56" s="176">
        <f t="shared" si="10"/>
        <v>0</v>
      </c>
      <c r="Q56" s="392"/>
      <c r="R56" s="176">
        <f t="shared" si="11"/>
        <v>0</v>
      </c>
      <c r="S56" s="378">
        <f t="shared" si="12"/>
        <v>0</v>
      </c>
      <c r="T56" s="393">
        <f t="shared" si="6"/>
        <v>0</v>
      </c>
      <c r="U56" s="4"/>
    </row>
    <row r="57" spans="2:21" outlineLevel="1" x14ac:dyDescent="0.25">
      <c r="B57" s="4"/>
      <c r="C57" s="201" t="s">
        <v>400</v>
      </c>
      <c r="D57" s="201" t="s">
        <v>51</v>
      </c>
      <c r="E57" s="376" t="str">
        <f>IFERROR(VLOOKUP($D57,'START - AWARD DETAILS'!$F$21:$G$40,2,0),"")</f>
        <v/>
      </c>
      <c r="F57" s="345" t="e">
        <f>VLOOKUP(D57,'START - AWARD DETAILS'!$F$20:$I$40,3,0)</f>
        <v>#N/A</v>
      </c>
      <c r="G57" s="192" t="s">
        <v>51</v>
      </c>
      <c r="H57" s="377">
        <f>IF(E57="HEI",'START - AWARD DETAILS'!$G$12,'START - AWARD DETAILS'!$G$13)</f>
        <v>1</v>
      </c>
      <c r="I57" s="391"/>
      <c r="J57" s="176">
        <f t="shared" si="7"/>
        <v>0</v>
      </c>
      <c r="K57" s="391"/>
      <c r="L57" s="176">
        <f t="shared" si="8"/>
        <v>0</v>
      </c>
      <c r="M57" s="391"/>
      <c r="N57" s="176">
        <f t="shared" si="9"/>
        <v>0</v>
      </c>
      <c r="O57" s="391"/>
      <c r="P57" s="176">
        <f t="shared" si="10"/>
        <v>0</v>
      </c>
      <c r="Q57" s="392"/>
      <c r="R57" s="176">
        <f t="shared" si="11"/>
        <v>0</v>
      </c>
      <c r="S57" s="378">
        <f t="shared" si="12"/>
        <v>0</v>
      </c>
      <c r="T57" s="393">
        <f t="shared" si="6"/>
        <v>0</v>
      </c>
      <c r="U57" s="4"/>
    </row>
    <row r="58" spans="2:21" outlineLevel="1" x14ac:dyDescent="0.25">
      <c r="B58" s="4"/>
      <c r="C58" s="201" t="s">
        <v>400</v>
      </c>
      <c r="D58" s="201" t="s">
        <v>51</v>
      </c>
      <c r="E58" s="376" t="str">
        <f>IFERROR(VLOOKUP($D58,'START - AWARD DETAILS'!$F$21:$G$40,2,0),"")</f>
        <v/>
      </c>
      <c r="F58" s="345" t="e">
        <f>VLOOKUP(D58,'START - AWARD DETAILS'!$F$20:$I$40,3,0)</f>
        <v>#N/A</v>
      </c>
      <c r="G58" s="192" t="s">
        <v>51</v>
      </c>
      <c r="H58" s="377">
        <f>IF(E58="HEI",'START - AWARD DETAILS'!$G$12,'START - AWARD DETAILS'!$G$13)</f>
        <v>1</v>
      </c>
      <c r="I58" s="391"/>
      <c r="J58" s="176">
        <f t="shared" si="7"/>
        <v>0</v>
      </c>
      <c r="K58" s="391"/>
      <c r="L58" s="176">
        <f t="shared" si="8"/>
        <v>0</v>
      </c>
      <c r="M58" s="391"/>
      <c r="N58" s="176">
        <f t="shared" si="9"/>
        <v>0</v>
      </c>
      <c r="O58" s="391"/>
      <c r="P58" s="176">
        <f t="shared" si="10"/>
        <v>0</v>
      </c>
      <c r="Q58" s="392"/>
      <c r="R58" s="176">
        <f t="shared" si="11"/>
        <v>0</v>
      </c>
      <c r="S58" s="378">
        <f t="shared" si="12"/>
        <v>0</v>
      </c>
      <c r="T58" s="393">
        <f t="shared" si="6"/>
        <v>0</v>
      </c>
      <c r="U58" s="4"/>
    </row>
    <row r="59" spans="2:21" outlineLevel="1" x14ac:dyDescent="0.25">
      <c r="B59" s="4"/>
      <c r="C59" s="201" t="s">
        <v>400</v>
      </c>
      <c r="D59" s="201" t="s">
        <v>51</v>
      </c>
      <c r="E59" s="376" t="str">
        <f>IFERROR(VLOOKUP($D59,'START - AWARD DETAILS'!$F$21:$G$40,2,0),"")</f>
        <v/>
      </c>
      <c r="F59" s="345" t="e">
        <f>VLOOKUP(D59,'START - AWARD DETAILS'!$F$20:$I$40,3,0)</f>
        <v>#N/A</v>
      </c>
      <c r="G59" s="192" t="s">
        <v>51</v>
      </c>
      <c r="H59" s="377">
        <f>IF(E59="HEI",'START - AWARD DETAILS'!$G$12,'START - AWARD DETAILS'!$G$13)</f>
        <v>1</v>
      </c>
      <c r="I59" s="391"/>
      <c r="J59" s="176">
        <f t="shared" si="7"/>
        <v>0</v>
      </c>
      <c r="K59" s="391"/>
      <c r="L59" s="176">
        <f t="shared" si="8"/>
        <v>0</v>
      </c>
      <c r="M59" s="391"/>
      <c r="N59" s="176">
        <f t="shared" si="9"/>
        <v>0</v>
      </c>
      <c r="O59" s="391"/>
      <c r="P59" s="176">
        <f t="shared" si="10"/>
        <v>0</v>
      </c>
      <c r="Q59" s="392"/>
      <c r="R59" s="176">
        <f t="shared" si="11"/>
        <v>0</v>
      </c>
      <c r="S59" s="378">
        <f t="shared" si="12"/>
        <v>0</v>
      </c>
      <c r="T59" s="393">
        <f t="shared" si="6"/>
        <v>0</v>
      </c>
      <c r="U59" s="4"/>
    </row>
    <row r="60" spans="2:21" outlineLevel="1" x14ac:dyDescent="0.25">
      <c r="B60" s="4"/>
      <c r="C60" s="201" t="s">
        <v>400</v>
      </c>
      <c r="D60" s="201" t="s">
        <v>51</v>
      </c>
      <c r="E60" s="376" t="str">
        <f>IFERROR(VLOOKUP($D60,'START - AWARD DETAILS'!$F$21:$G$40,2,0),"")</f>
        <v/>
      </c>
      <c r="F60" s="345" t="e">
        <f>VLOOKUP(D60,'START - AWARD DETAILS'!$F$20:$I$40,3,0)</f>
        <v>#N/A</v>
      </c>
      <c r="G60" s="192" t="s">
        <v>51</v>
      </c>
      <c r="H60" s="377">
        <f>IF(E60="HEI",'START - AWARD DETAILS'!$G$12,'START - AWARD DETAILS'!$G$13)</f>
        <v>1</v>
      </c>
      <c r="I60" s="391"/>
      <c r="J60" s="176">
        <f t="shared" si="7"/>
        <v>0</v>
      </c>
      <c r="K60" s="391"/>
      <c r="L60" s="176">
        <f t="shared" si="8"/>
        <v>0</v>
      </c>
      <c r="M60" s="391"/>
      <c r="N60" s="176">
        <f t="shared" si="9"/>
        <v>0</v>
      </c>
      <c r="O60" s="391"/>
      <c r="P60" s="176">
        <f t="shared" si="10"/>
        <v>0</v>
      </c>
      <c r="Q60" s="392"/>
      <c r="R60" s="176">
        <f t="shared" si="11"/>
        <v>0</v>
      </c>
      <c r="S60" s="378">
        <f t="shared" si="12"/>
        <v>0</v>
      </c>
      <c r="T60" s="393">
        <f t="shared" si="6"/>
        <v>0</v>
      </c>
      <c r="U60" s="4"/>
    </row>
    <row r="61" spans="2:21" outlineLevel="1" x14ac:dyDescent="0.25">
      <c r="B61" s="4"/>
      <c r="C61" s="201" t="s">
        <v>400</v>
      </c>
      <c r="D61" s="201" t="s">
        <v>51</v>
      </c>
      <c r="E61" s="376" t="str">
        <f>IFERROR(VLOOKUP($D61,'START - AWARD DETAILS'!$F$21:$G$40,2,0),"")</f>
        <v/>
      </c>
      <c r="F61" s="345" t="e">
        <f>VLOOKUP(D61,'START - AWARD DETAILS'!$F$20:$I$40,3,0)</f>
        <v>#N/A</v>
      </c>
      <c r="G61" s="192" t="s">
        <v>51</v>
      </c>
      <c r="H61" s="377">
        <f>IF(E61="HEI",'START - AWARD DETAILS'!$G$12,'START - AWARD DETAILS'!$G$13)</f>
        <v>1</v>
      </c>
      <c r="I61" s="391"/>
      <c r="J61" s="176">
        <f t="shared" si="7"/>
        <v>0</v>
      </c>
      <c r="K61" s="391"/>
      <c r="L61" s="176">
        <f t="shared" si="8"/>
        <v>0</v>
      </c>
      <c r="M61" s="391"/>
      <c r="N61" s="176">
        <f t="shared" si="9"/>
        <v>0</v>
      </c>
      <c r="O61" s="391"/>
      <c r="P61" s="176">
        <f t="shared" si="10"/>
        <v>0</v>
      </c>
      <c r="Q61" s="392"/>
      <c r="R61" s="176">
        <f t="shared" si="11"/>
        <v>0</v>
      </c>
      <c r="S61" s="378">
        <f t="shared" si="12"/>
        <v>0</v>
      </c>
      <c r="T61" s="393">
        <f t="shared" si="6"/>
        <v>0</v>
      </c>
      <c r="U61" s="4"/>
    </row>
    <row r="62" spans="2:21" outlineLevel="1" x14ac:dyDescent="0.25">
      <c r="B62" s="4"/>
      <c r="C62" s="201" t="s">
        <v>400</v>
      </c>
      <c r="D62" s="201" t="s">
        <v>51</v>
      </c>
      <c r="E62" s="376" t="str">
        <f>IFERROR(VLOOKUP($D62,'START - AWARD DETAILS'!$F$21:$G$40,2,0),"")</f>
        <v/>
      </c>
      <c r="F62" s="345" t="e">
        <f>VLOOKUP(D62,'START - AWARD DETAILS'!$F$20:$I$40,3,0)</f>
        <v>#N/A</v>
      </c>
      <c r="G62" s="192" t="s">
        <v>51</v>
      </c>
      <c r="H62" s="377">
        <f>IF(E62="HEI",'START - AWARD DETAILS'!$G$12,'START - AWARD DETAILS'!$G$13)</f>
        <v>1</v>
      </c>
      <c r="I62" s="391"/>
      <c r="J62" s="176">
        <f t="shared" si="7"/>
        <v>0</v>
      </c>
      <c r="K62" s="391"/>
      <c r="L62" s="176">
        <f t="shared" si="8"/>
        <v>0</v>
      </c>
      <c r="M62" s="391"/>
      <c r="N62" s="176">
        <f t="shared" si="9"/>
        <v>0</v>
      </c>
      <c r="O62" s="391"/>
      <c r="P62" s="176">
        <f t="shared" si="10"/>
        <v>0</v>
      </c>
      <c r="Q62" s="392"/>
      <c r="R62" s="176">
        <f t="shared" si="11"/>
        <v>0</v>
      </c>
      <c r="S62" s="378">
        <f t="shared" si="12"/>
        <v>0</v>
      </c>
      <c r="T62" s="393">
        <f t="shared" si="6"/>
        <v>0</v>
      </c>
      <c r="U62" s="4"/>
    </row>
    <row r="63" spans="2:21" outlineLevel="1" x14ac:dyDescent="0.25">
      <c r="B63" s="4"/>
      <c r="C63" s="201" t="s">
        <v>400</v>
      </c>
      <c r="D63" s="201" t="s">
        <v>51</v>
      </c>
      <c r="E63" s="376" t="str">
        <f>IFERROR(VLOOKUP($D63,'START - AWARD DETAILS'!$F$21:$G$40,2,0),"")</f>
        <v/>
      </c>
      <c r="F63" s="345" t="e">
        <f>VLOOKUP(D63,'START - AWARD DETAILS'!$F$20:$I$40,3,0)</f>
        <v>#N/A</v>
      </c>
      <c r="G63" s="192" t="s">
        <v>51</v>
      </c>
      <c r="H63" s="377">
        <f>IF(E63="HEI",'START - AWARD DETAILS'!$G$12,'START - AWARD DETAILS'!$G$13)</f>
        <v>1</v>
      </c>
      <c r="I63" s="391"/>
      <c r="J63" s="176">
        <f t="shared" si="7"/>
        <v>0</v>
      </c>
      <c r="K63" s="391"/>
      <c r="L63" s="176">
        <f t="shared" si="8"/>
        <v>0</v>
      </c>
      <c r="M63" s="391"/>
      <c r="N63" s="176">
        <f t="shared" si="9"/>
        <v>0</v>
      </c>
      <c r="O63" s="391"/>
      <c r="P63" s="176">
        <f t="shared" si="10"/>
        <v>0</v>
      </c>
      <c r="Q63" s="392"/>
      <c r="R63" s="176">
        <f t="shared" si="11"/>
        <v>0</v>
      </c>
      <c r="S63" s="378">
        <f t="shared" si="12"/>
        <v>0</v>
      </c>
      <c r="T63" s="393">
        <f t="shared" si="6"/>
        <v>0</v>
      </c>
      <c r="U63" s="4"/>
    </row>
    <row r="64" spans="2:21" outlineLevel="1" x14ac:dyDescent="0.25">
      <c r="B64" s="4"/>
      <c r="C64" s="201" t="s">
        <v>400</v>
      </c>
      <c r="D64" s="201" t="s">
        <v>51</v>
      </c>
      <c r="E64" s="376" t="str">
        <f>IFERROR(VLOOKUP($D64,'START - AWARD DETAILS'!$F$21:$G$40,2,0),"")</f>
        <v/>
      </c>
      <c r="F64" s="345" t="e">
        <f>VLOOKUP(D64,'START - AWARD DETAILS'!$F$20:$I$40,3,0)</f>
        <v>#N/A</v>
      </c>
      <c r="G64" s="192" t="s">
        <v>51</v>
      </c>
      <c r="H64" s="377">
        <f>IF(E64="HEI",'START - AWARD DETAILS'!$G$12,'START - AWARD DETAILS'!$G$13)</f>
        <v>1</v>
      </c>
      <c r="I64" s="391"/>
      <c r="J64" s="176">
        <f t="shared" si="7"/>
        <v>0</v>
      </c>
      <c r="K64" s="391"/>
      <c r="L64" s="176">
        <f t="shared" si="8"/>
        <v>0</v>
      </c>
      <c r="M64" s="391"/>
      <c r="N64" s="176">
        <f t="shared" si="9"/>
        <v>0</v>
      </c>
      <c r="O64" s="391"/>
      <c r="P64" s="176">
        <f t="shared" si="10"/>
        <v>0</v>
      </c>
      <c r="Q64" s="392"/>
      <c r="R64" s="176">
        <f t="shared" si="11"/>
        <v>0</v>
      </c>
      <c r="S64" s="378">
        <f t="shared" si="12"/>
        <v>0</v>
      </c>
      <c r="T64" s="393">
        <f t="shared" si="6"/>
        <v>0</v>
      </c>
      <c r="U64" s="4"/>
    </row>
    <row r="65" spans="2:21" outlineLevel="1" x14ac:dyDescent="0.25">
      <c r="B65" s="4"/>
      <c r="C65" s="201" t="s">
        <v>400</v>
      </c>
      <c r="D65" s="201" t="s">
        <v>51</v>
      </c>
      <c r="E65" s="376" t="str">
        <f>IFERROR(VLOOKUP($D65,'START - AWARD DETAILS'!$F$21:$G$40,2,0),"")</f>
        <v/>
      </c>
      <c r="F65" s="345" t="e">
        <f>VLOOKUP(D65,'START - AWARD DETAILS'!$F$20:$I$40,3,0)</f>
        <v>#N/A</v>
      </c>
      <c r="G65" s="192" t="s">
        <v>51</v>
      </c>
      <c r="H65" s="377">
        <f>IF(E65="HEI",'START - AWARD DETAILS'!$G$12,'START - AWARD DETAILS'!$G$13)</f>
        <v>1</v>
      </c>
      <c r="I65" s="391"/>
      <c r="J65" s="176">
        <f t="shared" si="7"/>
        <v>0</v>
      </c>
      <c r="K65" s="391"/>
      <c r="L65" s="176">
        <f t="shared" si="8"/>
        <v>0</v>
      </c>
      <c r="M65" s="391"/>
      <c r="N65" s="176">
        <f t="shared" si="9"/>
        <v>0</v>
      </c>
      <c r="O65" s="391"/>
      <c r="P65" s="176">
        <f t="shared" si="10"/>
        <v>0</v>
      </c>
      <c r="Q65" s="392"/>
      <c r="R65" s="176">
        <f t="shared" si="11"/>
        <v>0</v>
      </c>
      <c r="S65" s="378">
        <f t="shared" si="12"/>
        <v>0</v>
      </c>
      <c r="T65" s="393">
        <f t="shared" si="6"/>
        <v>0</v>
      </c>
      <c r="U65" s="4"/>
    </row>
    <row r="66" spans="2:21" outlineLevel="1" x14ac:dyDescent="0.25">
      <c r="B66" s="4"/>
      <c r="C66" s="201" t="s">
        <v>400</v>
      </c>
      <c r="D66" s="201" t="s">
        <v>51</v>
      </c>
      <c r="E66" s="376" t="str">
        <f>IFERROR(VLOOKUP($D66,'START - AWARD DETAILS'!$F$21:$G$40,2,0),"")</f>
        <v/>
      </c>
      <c r="F66" s="345" t="e">
        <f>VLOOKUP(D66,'START - AWARD DETAILS'!$F$20:$I$40,3,0)</f>
        <v>#N/A</v>
      </c>
      <c r="G66" s="192" t="s">
        <v>51</v>
      </c>
      <c r="H66" s="377">
        <f>IF(E66="HEI",'START - AWARD DETAILS'!$G$12,'START - AWARD DETAILS'!$G$13)</f>
        <v>1</v>
      </c>
      <c r="I66" s="391"/>
      <c r="J66" s="176">
        <f t="shared" si="7"/>
        <v>0</v>
      </c>
      <c r="K66" s="391"/>
      <c r="L66" s="176">
        <f t="shared" si="8"/>
        <v>0</v>
      </c>
      <c r="M66" s="391"/>
      <c r="N66" s="176">
        <f t="shared" si="9"/>
        <v>0</v>
      </c>
      <c r="O66" s="391"/>
      <c r="P66" s="176">
        <f t="shared" si="10"/>
        <v>0</v>
      </c>
      <c r="Q66" s="392"/>
      <c r="R66" s="176">
        <f t="shared" si="11"/>
        <v>0</v>
      </c>
      <c r="S66" s="378">
        <f t="shared" si="12"/>
        <v>0</v>
      </c>
      <c r="T66" s="393">
        <f t="shared" si="6"/>
        <v>0</v>
      </c>
      <c r="U66" s="4"/>
    </row>
    <row r="67" spans="2:21" outlineLevel="1" x14ac:dyDescent="0.25">
      <c r="B67" s="4"/>
      <c r="C67" s="201" t="s">
        <v>400</v>
      </c>
      <c r="D67" s="201" t="s">
        <v>51</v>
      </c>
      <c r="E67" s="376" t="str">
        <f>IFERROR(VLOOKUP($D67,'START - AWARD DETAILS'!$F$21:$G$40,2,0),"")</f>
        <v/>
      </c>
      <c r="F67" s="345" t="e">
        <f>VLOOKUP(D67,'START - AWARD DETAILS'!$F$20:$I$40,3,0)</f>
        <v>#N/A</v>
      </c>
      <c r="G67" s="192" t="s">
        <v>51</v>
      </c>
      <c r="H67" s="377">
        <f>IF(E67="HEI",'START - AWARD DETAILS'!$G$12,'START - AWARD DETAILS'!$G$13)</f>
        <v>1</v>
      </c>
      <c r="I67" s="391"/>
      <c r="J67" s="176">
        <f t="shared" si="7"/>
        <v>0</v>
      </c>
      <c r="K67" s="391"/>
      <c r="L67" s="176">
        <f t="shared" si="8"/>
        <v>0</v>
      </c>
      <c r="M67" s="391"/>
      <c r="N67" s="176">
        <f t="shared" si="9"/>
        <v>0</v>
      </c>
      <c r="O67" s="391"/>
      <c r="P67" s="176">
        <f t="shared" si="10"/>
        <v>0</v>
      </c>
      <c r="Q67" s="392"/>
      <c r="R67" s="176">
        <f t="shared" si="11"/>
        <v>0</v>
      </c>
      <c r="S67" s="378">
        <f t="shared" si="12"/>
        <v>0</v>
      </c>
      <c r="T67" s="393">
        <f t="shared" si="6"/>
        <v>0</v>
      </c>
      <c r="U67" s="4"/>
    </row>
    <row r="68" spans="2:21" outlineLevel="1" x14ac:dyDescent="0.25">
      <c r="B68" s="4"/>
      <c r="C68" s="201" t="s">
        <v>400</v>
      </c>
      <c r="D68" s="201" t="s">
        <v>51</v>
      </c>
      <c r="E68" s="376" t="str">
        <f>IFERROR(VLOOKUP($D68,'START - AWARD DETAILS'!$F$21:$G$40,2,0),"")</f>
        <v/>
      </c>
      <c r="F68" s="345" t="e">
        <f>VLOOKUP(D68,'START - AWARD DETAILS'!$F$20:$I$40,3,0)</f>
        <v>#N/A</v>
      </c>
      <c r="G68" s="192" t="s">
        <v>51</v>
      </c>
      <c r="H68" s="377">
        <f>IF(E68="HEI",'START - AWARD DETAILS'!$G$12,'START - AWARD DETAILS'!$G$13)</f>
        <v>1</v>
      </c>
      <c r="I68" s="391"/>
      <c r="J68" s="176">
        <f t="shared" si="7"/>
        <v>0</v>
      </c>
      <c r="K68" s="391"/>
      <c r="L68" s="176">
        <f t="shared" si="8"/>
        <v>0</v>
      </c>
      <c r="M68" s="391"/>
      <c r="N68" s="176">
        <f t="shared" si="9"/>
        <v>0</v>
      </c>
      <c r="O68" s="391"/>
      <c r="P68" s="176">
        <f t="shared" si="10"/>
        <v>0</v>
      </c>
      <c r="Q68" s="392"/>
      <c r="R68" s="176">
        <f t="shared" si="11"/>
        <v>0</v>
      </c>
      <c r="S68" s="378">
        <f t="shared" si="12"/>
        <v>0</v>
      </c>
      <c r="T68" s="393">
        <f t="shared" si="6"/>
        <v>0</v>
      </c>
      <c r="U68" s="4"/>
    </row>
    <row r="69" spans="2:21" outlineLevel="1" x14ac:dyDescent="0.25">
      <c r="B69" s="4"/>
      <c r="C69" s="201" t="s">
        <v>400</v>
      </c>
      <c r="D69" s="201" t="s">
        <v>51</v>
      </c>
      <c r="E69" s="376" t="str">
        <f>IFERROR(VLOOKUP($D69,'START - AWARD DETAILS'!$F$21:$G$40,2,0),"")</f>
        <v/>
      </c>
      <c r="F69" s="345" t="e">
        <f>VLOOKUP(D69,'START - AWARD DETAILS'!$F$20:$I$40,3,0)</f>
        <v>#N/A</v>
      </c>
      <c r="G69" s="192" t="s">
        <v>51</v>
      </c>
      <c r="H69" s="377">
        <f>IF(E69="HEI",'START - AWARD DETAILS'!$G$12,'START - AWARD DETAILS'!$G$13)</f>
        <v>1</v>
      </c>
      <c r="I69" s="391"/>
      <c r="J69" s="176">
        <f t="shared" si="7"/>
        <v>0</v>
      </c>
      <c r="K69" s="391"/>
      <c r="L69" s="176">
        <f t="shared" si="8"/>
        <v>0</v>
      </c>
      <c r="M69" s="391"/>
      <c r="N69" s="176">
        <f t="shared" si="9"/>
        <v>0</v>
      </c>
      <c r="O69" s="391"/>
      <c r="P69" s="176">
        <f t="shared" si="10"/>
        <v>0</v>
      </c>
      <c r="Q69" s="392"/>
      <c r="R69" s="176">
        <f t="shared" si="11"/>
        <v>0</v>
      </c>
      <c r="S69" s="378">
        <f t="shared" si="12"/>
        <v>0</v>
      </c>
      <c r="T69" s="393">
        <f t="shared" si="6"/>
        <v>0</v>
      </c>
      <c r="U69" s="4"/>
    </row>
    <row r="70" spans="2:21" outlineLevel="1" x14ac:dyDescent="0.25">
      <c r="B70" s="4"/>
      <c r="C70" s="201" t="s">
        <v>400</v>
      </c>
      <c r="D70" s="201" t="s">
        <v>51</v>
      </c>
      <c r="E70" s="376" t="str">
        <f>IFERROR(VLOOKUP($D70,'START - AWARD DETAILS'!$F$21:$G$40,2,0),"")</f>
        <v/>
      </c>
      <c r="F70" s="345" t="e">
        <f>VLOOKUP(D70,'START - AWARD DETAILS'!$F$20:$I$40,3,0)</f>
        <v>#N/A</v>
      </c>
      <c r="G70" s="192" t="s">
        <v>51</v>
      </c>
      <c r="H70" s="377">
        <f>IF(E70="HEI",'START - AWARD DETAILS'!$G$12,'START - AWARD DETAILS'!$G$13)</f>
        <v>1</v>
      </c>
      <c r="I70" s="391"/>
      <c r="J70" s="176">
        <f t="shared" si="7"/>
        <v>0</v>
      </c>
      <c r="K70" s="391"/>
      <c r="L70" s="176">
        <f t="shared" si="8"/>
        <v>0</v>
      </c>
      <c r="M70" s="391"/>
      <c r="N70" s="176">
        <f t="shared" si="9"/>
        <v>0</v>
      </c>
      <c r="O70" s="391"/>
      <c r="P70" s="176">
        <f t="shared" si="10"/>
        <v>0</v>
      </c>
      <c r="Q70" s="392"/>
      <c r="R70" s="176">
        <f t="shared" si="11"/>
        <v>0</v>
      </c>
      <c r="S70" s="378">
        <f t="shared" si="12"/>
        <v>0</v>
      </c>
      <c r="T70" s="393">
        <f t="shared" si="6"/>
        <v>0</v>
      </c>
      <c r="U70" s="4"/>
    </row>
    <row r="71" spans="2:21" outlineLevel="1" x14ac:dyDescent="0.25">
      <c r="B71" s="4"/>
      <c r="C71" s="201" t="s">
        <v>400</v>
      </c>
      <c r="D71" s="201" t="s">
        <v>51</v>
      </c>
      <c r="E71" s="376" t="str">
        <f>IFERROR(VLOOKUP($D71,'START - AWARD DETAILS'!$F$21:$G$40,2,0),"")</f>
        <v/>
      </c>
      <c r="F71" s="345" t="e">
        <f>VLOOKUP(D71,'START - AWARD DETAILS'!$F$20:$I$40,3,0)</f>
        <v>#N/A</v>
      </c>
      <c r="G71" s="192" t="s">
        <v>51</v>
      </c>
      <c r="H71" s="377">
        <f>IF(E71="HEI",'START - AWARD DETAILS'!$G$12,'START - AWARD DETAILS'!$G$13)</f>
        <v>1</v>
      </c>
      <c r="I71" s="391"/>
      <c r="J71" s="176">
        <f t="shared" si="7"/>
        <v>0</v>
      </c>
      <c r="K71" s="391"/>
      <c r="L71" s="176">
        <f t="shared" si="8"/>
        <v>0</v>
      </c>
      <c r="M71" s="391"/>
      <c r="N71" s="176">
        <f t="shared" si="9"/>
        <v>0</v>
      </c>
      <c r="O71" s="391"/>
      <c r="P71" s="176">
        <f t="shared" si="10"/>
        <v>0</v>
      </c>
      <c r="Q71" s="392"/>
      <c r="R71" s="176">
        <f t="shared" si="11"/>
        <v>0</v>
      </c>
      <c r="S71" s="378">
        <f t="shared" si="12"/>
        <v>0</v>
      </c>
      <c r="T71" s="393">
        <f t="shared" si="6"/>
        <v>0</v>
      </c>
      <c r="U71" s="4"/>
    </row>
    <row r="72" spans="2:21" outlineLevel="1" x14ac:dyDescent="0.25">
      <c r="B72" s="4"/>
      <c r="C72" s="201" t="s">
        <v>400</v>
      </c>
      <c r="D72" s="201" t="s">
        <v>51</v>
      </c>
      <c r="E72" s="376" t="str">
        <f>IFERROR(VLOOKUP($D72,'START - AWARD DETAILS'!$F$21:$G$40,2,0),"")</f>
        <v/>
      </c>
      <c r="F72" s="345" t="e">
        <f>VLOOKUP(D72,'START - AWARD DETAILS'!$F$20:$I$40,3,0)</f>
        <v>#N/A</v>
      </c>
      <c r="G72" s="192" t="s">
        <v>51</v>
      </c>
      <c r="H72" s="377">
        <f>IF(E72="HEI",'START - AWARD DETAILS'!$G$12,'START - AWARD DETAILS'!$G$13)</f>
        <v>1</v>
      </c>
      <c r="I72" s="391"/>
      <c r="J72" s="176">
        <f t="shared" si="7"/>
        <v>0</v>
      </c>
      <c r="K72" s="391"/>
      <c r="L72" s="176">
        <f t="shared" si="8"/>
        <v>0</v>
      </c>
      <c r="M72" s="391"/>
      <c r="N72" s="176">
        <f t="shared" si="9"/>
        <v>0</v>
      </c>
      <c r="O72" s="391"/>
      <c r="P72" s="176">
        <f t="shared" si="10"/>
        <v>0</v>
      </c>
      <c r="Q72" s="392"/>
      <c r="R72" s="176">
        <f t="shared" si="11"/>
        <v>0</v>
      </c>
      <c r="S72" s="378">
        <f t="shared" si="12"/>
        <v>0</v>
      </c>
      <c r="T72" s="393">
        <f t="shared" si="6"/>
        <v>0</v>
      </c>
      <c r="U72" s="4"/>
    </row>
    <row r="73" spans="2:21" outlineLevel="1" x14ac:dyDescent="0.25">
      <c r="B73" s="4"/>
      <c r="C73" s="201" t="s">
        <v>400</v>
      </c>
      <c r="D73" s="201" t="s">
        <v>51</v>
      </c>
      <c r="E73" s="376" t="str">
        <f>IFERROR(VLOOKUP($D73,'START - AWARD DETAILS'!$F$21:$G$40,2,0),"")</f>
        <v/>
      </c>
      <c r="F73" s="345" t="e">
        <f>VLOOKUP(D73,'START - AWARD DETAILS'!$F$20:$I$40,3,0)</f>
        <v>#N/A</v>
      </c>
      <c r="G73" s="192" t="s">
        <v>51</v>
      </c>
      <c r="H73" s="377">
        <f>IF(E73="HEI",'START - AWARD DETAILS'!$G$12,'START - AWARD DETAILS'!$G$13)</f>
        <v>1</v>
      </c>
      <c r="I73" s="391"/>
      <c r="J73" s="176">
        <f t="shared" si="7"/>
        <v>0</v>
      </c>
      <c r="K73" s="391"/>
      <c r="L73" s="176">
        <f t="shared" si="8"/>
        <v>0</v>
      </c>
      <c r="M73" s="391"/>
      <c r="N73" s="176">
        <f t="shared" si="9"/>
        <v>0</v>
      </c>
      <c r="O73" s="391"/>
      <c r="P73" s="176">
        <f t="shared" si="10"/>
        <v>0</v>
      </c>
      <c r="Q73" s="392"/>
      <c r="R73" s="176">
        <f t="shared" si="11"/>
        <v>0</v>
      </c>
      <c r="S73" s="378">
        <f t="shared" si="12"/>
        <v>0</v>
      </c>
      <c r="T73" s="393">
        <f t="shared" si="6"/>
        <v>0</v>
      </c>
      <c r="U73" s="4"/>
    </row>
    <row r="74" spans="2:21" outlineLevel="1" x14ac:dyDescent="0.25">
      <c r="B74" s="4"/>
      <c r="C74" s="201" t="s">
        <v>400</v>
      </c>
      <c r="D74" s="201" t="s">
        <v>51</v>
      </c>
      <c r="E74" s="376" t="str">
        <f>IFERROR(VLOOKUP($D74,'START - AWARD DETAILS'!$F$21:$G$40,2,0),"")</f>
        <v/>
      </c>
      <c r="F74" s="345" t="e">
        <f>VLOOKUP(D74,'START - AWARD DETAILS'!$F$20:$I$40,3,0)</f>
        <v>#N/A</v>
      </c>
      <c r="G74" s="192" t="s">
        <v>51</v>
      </c>
      <c r="H74" s="377">
        <f>IF(E74="HEI",'START - AWARD DETAILS'!$G$12,'START - AWARD DETAILS'!$G$13)</f>
        <v>1</v>
      </c>
      <c r="I74" s="391"/>
      <c r="J74" s="176">
        <f t="shared" si="7"/>
        <v>0</v>
      </c>
      <c r="K74" s="391"/>
      <c r="L74" s="176">
        <f t="shared" si="8"/>
        <v>0</v>
      </c>
      <c r="M74" s="391"/>
      <c r="N74" s="176">
        <f t="shared" si="9"/>
        <v>0</v>
      </c>
      <c r="O74" s="391"/>
      <c r="P74" s="176">
        <f t="shared" si="10"/>
        <v>0</v>
      </c>
      <c r="Q74" s="392"/>
      <c r="R74" s="176">
        <f t="shared" si="11"/>
        <v>0</v>
      </c>
      <c r="S74" s="378">
        <f t="shared" si="12"/>
        <v>0</v>
      </c>
      <c r="T74" s="393">
        <f t="shared" si="6"/>
        <v>0</v>
      </c>
      <c r="U74" s="4"/>
    </row>
    <row r="75" spans="2:21" outlineLevel="1" x14ac:dyDescent="0.25">
      <c r="B75" s="4"/>
      <c r="C75" s="249" t="s">
        <v>400</v>
      </c>
      <c r="D75" s="201" t="s">
        <v>51</v>
      </c>
      <c r="E75" s="376" t="str">
        <f>IFERROR(VLOOKUP($D75,'START - AWARD DETAILS'!$F$21:$G$40,2,0),"")</f>
        <v/>
      </c>
      <c r="F75" s="345" t="e">
        <f>VLOOKUP(D75,'START - AWARD DETAILS'!$F$20:$I$40,3,0)</f>
        <v>#N/A</v>
      </c>
      <c r="G75" s="192" t="s">
        <v>51</v>
      </c>
      <c r="H75" s="377">
        <f>IF(E75="HEI",'START - AWARD DETAILS'!$G$12,'START - AWARD DETAILS'!$G$13)</f>
        <v>1</v>
      </c>
      <c r="I75" s="381"/>
      <c r="J75" s="176">
        <f t="shared" si="7"/>
        <v>0</v>
      </c>
      <c r="K75" s="381"/>
      <c r="L75" s="176">
        <f t="shared" si="8"/>
        <v>0</v>
      </c>
      <c r="M75" s="381"/>
      <c r="N75" s="176">
        <f t="shared" si="9"/>
        <v>0</v>
      </c>
      <c r="O75" s="381"/>
      <c r="P75" s="176">
        <f t="shared" si="10"/>
        <v>0</v>
      </c>
      <c r="Q75" s="382"/>
      <c r="R75" s="176">
        <f t="shared" si="11"/>
        <v>0</v>
      </c>
      <c r="S75" s="394">
        <f t="shared" si="12"/>
        <v>0</v>
      </c>
      <c r="T75" s="393">
        <f t="shared" si="6"/>
        <v>0</v>
      </c>
      <c r="U75" s="4"/>
    </row>
    <row r="76" spans="2:21" outlineLevel="1" x14ac:dyDescent="0.25">
      <c r="B76" s="4"/>
      <c r="C76" s="249" t="s">
        <v>400</v>
      </c>
      <c r="D76" s="201" t="s">
        <v>51</v>
      </c>
      <c r="E76" s="376" t="str">
        <f>IFERROR(VLOOKUP($D76,'START - AWARD DETAILS'!$F$21:$G$40,2,0),"")</f>
        <v/>
      </c>
      <c r="F76" s="345" t="e">
        <f>VLOOKUP(D76,'START - AWARD DETAILS'!$F$20:$I$40,3,0)</f>
        <v>#N/A</v>
      </c>
      <c r="G76" s="192" t="s">
        <v>51</v>
      </c>
      <c r="H76" s="377">
        <f>IF(E76="HEI",'START - AWARD DETAILS'!$G$12,'START - AWARD DETAILS'!$G$13)</f>
        <v>1</v>
      </c>
      <c r="I76" s="381"/>
      <c r="J76" s="176">
        <f t="shared" ref="J76:J82" si="13">I76*$H76</f>
        <v>0</v>
      </c>
      <c r="K76" s="381"/>
      <c r="L76" s="176">
        <f t="shared" ref="L76:L82" si="14">K76*$H76</f>
        <v>0</v>
      </c>
      <c r="M76" s="381"/>
      <c r="N76" s="176">
        <f t="shared" ref="N76:N82" si="15">M76*$H76</f>
        <v>0</v>
      </c>
      <c r="O76" s="381"/>
      <c r="P76" s="176">
        <f t="shared" ref="P76:P82" si="16">O76*$H76</f>
        <v>0</v>
      </c>
      <c r="Q76" s="382"/>
      <c r="R76" s="176">
        <f t="shared" ref="R76:R82" si="17">Q76*$H76</f>
        <v>0</v>
      </c>
      <c r="S76" s="394">
        <f t="shared" ref="S76:S82" si="18">I76+K76+M76+O76+Q76</f>
        <v>0</v>
      </c>
      <c r="T76" s="393">
        <f t="shared" si="6"/>
        <v>0</v>
      </c>
      <c r="U76" s="4"/>
    </row>
    <row r="77" spans="2:21" outlineLevel="1" x14ac:dyDescent="0.25">
      <c r="B77" s="4"/>
      <c r="C77" s="249" t="s">
        <v>400</v>
      </c>
      <c r="D77" s="201" t="s">
        <v>51</v>
      </c>
      <c r="E77" s="376" t="str">
        <f>IFERROR(VLOOKUP($D77,'START - AWARD DETAILS'!$F$21:$G$40,2,0),"")</f>
        <v/>
      </c>
      <c r="F77" s="345" t="e">
        <f>VLOOKUP(D77,'START - AWARD DETAILS'!$F$20:$I$40,3,0)</f>
        <v>#N/A</v>
      </c>
      <c r="G77" s="192" t="s">
        <v>51</v>
      </c>
      <c r="H77" s="377">
        <f>IF(E77="HEI",'START - AWARD DETAILS'!$G$12,'START - AWARD DETAILS'!$G$13)</f>
        <v>1</v>
      </c>
      <c r="I77" s="381"/>
      <c r="J77" s="176">
        <f t="shared" si="13"/>
        <v>0</v>
      </c>
      <c r="K77" s="381"/>
      <c r="L77" s="176">
        <f t="shared" si="14"/>
        <v>0</v>
      </c>
      <c r="M77" s="381"/>
      <c r="N77" s="176">
        <f t="shared" si="15"/>
        <v>0</v>
      </c>
      <c r="O77" s="381"/>
      <c r="P77" s="176">
        <f t="shared" si="16"/>
        <v>0</v>
      </c>
      <c r="Q77" s="382"/>
      <c r="R77" s="176">
        <f t="shared" si="17"/>
        <v>0</v>
      </c>
      <c r="S77" s="394">
        <f t="shared" si="18"/>
        <v>0</v>
      </c>
      <c r="T77" s="393">
        <f t="shared" ref="T77:T82" si="19">R77+P77+N77+L77+J77</f>
        <v>0</v>
      </c>
      <c r="U77" s="4"/>
    </row>
    <row r="78" spans="2:21" outlineLevel="1" x14ac:dyDescent="0.25">
      <c r="B78" s="4"/>
      <c r="C78" s="249" t="s">
        <v>400</v>
      </c>
      <c r="D78" s="201" t="s">
        <v>51</v>
      </c>
      <c r="E78" s="376" t="str">
        <f>IFERROR(VLOOKUP($D78,'START - AWARD DETAILS'!$F$21:$G$40,2,0),"")</f>
        <v/>
      </c>
      <c r="F78" s="345" t="e">
        <f>VLOOKUP(D78,'START - AWARD DETAILS'!$F$20:$I$40,3,0)</f>
        <v>#N/A</v>
      </c>
      <c r="G78" s="192" t="s">
        <v>51</v>
      </c>
      <c r="H78" s="377">
        <f>IF(E78="HEI",'START - AWARD DETAILS'!$G$12,'START - AWARD DETAILS'!$G$13)</f>
        <v>1</v>
      </c>
      <c r="I78" s="381"/>
      <c r="J78" s="176">
        <f t="shared" si="13"/>
        <v>0</v>
      </c>
      <c r="K78" s="381"/>
      <c r="L78" s="176">
        <f t="shared" si="14"/>
        <v>0</v>
      </c>
      <c r="M78" s="381"/>
      <c r="N78" s="176">
        <f t="shared" si="15"/>
        <v>0</v>
      </c>
      <c r="O78" s="381"/>
      <c r="P78" s="176">
        <f t="shared" si="16"/>
        <v>0</v>
      </c>
      <c r="Q78" s="382"/>
      <c r="R78" s="176">
        <f t="shared" si="17"/>
        <v>0</v>
      </c>
      <c r="S78" s="394">
        <f t="shared" si="18"/>
        <v>0</v>
      </c>
      <c r="T78" s="393">
        <f t="shared" si="19"/>
        <v>0</v>
      </c>
      <c r="U78" s="4"/>
    </row>
    <row r="79" spans="2:21" outlineLevel="1" x14ac:dyDescent="0.25">
      <c r="B79" s="4"/>
      <c r="C79" s="249" t="s">
        <v>400</v>
      </c>
      <c r="D79" s="201" t="s">
        <v>51</v>
      </c>
      <c r="E79" s="376" t="str">
        <f>IFERROR(VLOOKUP($D79,'START - AWARD DETAILS'!$F$21:$G$40,2,0),"")</f>
        <v/>
      </c>
      <c r="F79" s="345" t="e">
        <f>VLOOKUP(D79,'START - AWARD DETAILS'!$F$20:$I$40,3,0)</f>
        <v>#N/A</v>
      </c>
      <c r="G79" s="192" t="s">
        <v>51</v>
      </c>
      <c r="H79" s="377">
        <f>IF(E79="HEI",'START - AWARD DETAILS'!$G$12,'START - AWARD DETAILS'!$G$13)</f>
        <v>1</v>
      </c>
      <c r="I79" s="381"/>
      <c r="J79" s="176">
        <f t="shared" si="13"/>
        <v>0</v>
      </c>
      <c r="K79" s="381"/>
      <c r="L79" s="176">
        <f t="shared" si="14"/>
        <v>0</v>
      </c>
      <c r="M79" s="381"/>
      <c r="N79" s="176">
        <f t="shared" si="15"/>
        <v>0</v>
      </c>
      <c r="O79" s="381"/>
      <c r="P79" s="176">
        <f t="shared" si="16"/>
        <v>0</v>
      </c>
      <c r="Q79" s="382"/>
      <c r="R79" s="176">
        <f t="shared" si="17"/>
        <v>0</v>
      </c>
      <c r="S79" s="394">
        <f t="shared" si="18"/>
        <v>0</v>
      </c>
      <c r="T79" s="393">
        <f t="shared" si="19"/>
        <v>0</v>
      </c>
      <c r="U79" s="4"/>
    </row>
    <row r="80" spans="2:21" outlineLevel="1" x14ac:dyDescent="0.25">
      <c r="B80" s="4"/>
      <c r="C80" s="249" t="s">
        <v>400</v>
      </c>
      <c r="D80" s="201" t="s">
        <v>51</v>
      </c>
      <c r="E80" s="376" t="str">
        <f>IFERROR(VLOOKUP($D80,'START - AWARD DETAILS'!$F$21:$G$40,2,0),"")</f>
        <v/>
      </c>
      <c r="F80" s="345" t="e">
        <f>VLOOKUP(D80,'START - AWARD DETAILS'!$F$20:$I$40,3,0)</f>
        <v>#N/A</v>
      </c>
      <c r="G80" s="192" t="s">
        <v>51</v>
      </c>
      <c r="H80" s="377">
        <f>IF(E80="HEI",'START - AWARD DETAILS'!$G$12,'START - AWARD DETAILS'!$G$13)</f>
        <v>1</v>
      </c>
      <c r="I80" s="381"/>
      <c r="J80" s="176">
        <f t="shared" si="13"/>
        <v>0</v>
      </c>
      <c r="K80" s="381"/>
      <c r="L80" s="176">
        <f t="shared" si="14"/>
        <v>0</v>
      </c>
      <c r="M80" s="381"/>
      <c r="N80" s="176">
        <f t="shared" si="15"/>
        <v>0</v>
      </c>
      <c r="O80" s="381"/>
      <c r="P80" s="176">
        <f t="shared" si="16"/>
        <v>0</v>
      </c>
      <c r="Q80" s="382"/>
      <c r="R80" s="176">
        <f t="shared" si="17"/>
        <v>0</v>
      </c>
      <c r="S80" s="394">
        <f t="shared" si="18"/>
        <v>0</v>
      </c>
      <c r="T80" s="393">
        <f t="shared" si="19"/>
        <v>0</v>
      </c>
      <c r="U80" s="4"/>
    </row>
    <row r="81" spans="2:21" outlineLevel="1" x14ac:dyDescent="0.25">
      <c r="B81" s="4"/>
      <c r="C81" s="249" t="s">
        <v>400</v>
      </c>
      <c r="D81" s="201" t="s">
        <v>51</v>
      </c>
      <c r="E81" s="376" t="str">
        <f>IFERROR(VLOOKUP($D81,'START - AWARD DETAILS'!$F$21:$G$40,2,0),"")</f>
        <v/>
      </c>
      <c r="F81" s="345" t="e">
        <f>VLOOKUP(D81,'START - AWARD DETAILS'!$F$20:$I$40,3,0)</f>
        <v>#N/A</v>
      </c>
      <c r="G81" s="192" t="s">
        <v>51</v>
      </c>
      <c r="H81" s="377">
        <f>IF(E81="HEI",'START - AWARD DETAILS'!$G$12,'START - AWARD DETAILS'!$G$13)</f>
        <v>1</v>
      </c>
      <c r="I81" s="381"/>
      <c r="J81" s="176">
        <f t="shared" si="13"/>
        <v>0</v>
      </c>
      <c r="K81" s="381"/>
      <c r="L81" s="176">
        <f t="shared" si="14"/>
        <v>0</v>
      </c>
      <c r="M81" s="381"/>
      <c r="N81" s="176">
        <f t="shared" si="15"/>
        <v>0</v>
      </c>
      <c r="O81" s="381"/>
      <c r="P81" s="176">
        <f t="shared" si="16"/>
        <v>0</v>
      </c>
      <c r="Q81" s="382"/>
      <c r="R81" s="176">
        <f t="shared" si="17"/>
        <v>0</v>
      </c>
      <c r="S81" s="394">
        <f t="shared" si="18"/>
        <v>0</v>
      </c>
      <c r="T81" s="393">
        <f t="shared" si="19"/>
        <v>0</v>
      </c>
      <c r="U81" s="4"/>
    </row>
    <row r="82" spans="2:21" ht="15.75" outlineLevel="1" thickBot="1" x14ac:dyDescent="0.3">
      <c r="B82" s="4"/>
      <c r="C82" s="250" t="s">
        <v>400</v>
      </c>
      <c r="D82" s="201" t="s">
        <v>51</v>
      </c>
      <c r="E82" s="376" t="str">
        <f>IFERROR(VLOOKUP($D82,'START - AWARD DETAILS'!$F$21:$G$40,2,0),"")</f>
        <v/>
      </c>
      <c r="F82" s="345" t="e">
        <f>VLOOKUP(D82,'START - AWARD DETAILS'!$F$20:$I$40,3,0)</f>
        <v>#N/A</v>
      </c>
      <c r="G82" s="383" t="s">
        <v>51</v>
      </c>
      <c r="H82" s="395">
        <f>IF(E82="HEI",'START - AWARD DETAILS'!$G$12,'START - AWARD DETAILS'!$G$13)</f>
        <v>1</v>
      </c>
      <c r="I82" s="384"/>
      <c r="J82" s="176">
        <f t="shared" si="13"/>
        <v>0</v>
      </c>
      <c r="K82" s="384"/>
      <c r="L82" s="176">
        <f t="shared" si="14"/>
        <v>0</v>
      </c>
      <c r="M82" s="384"/>
      <c r="N82" s="176">
        <f t="shared" si="15"/>
        <v>0</v>
      </c>
      <c r="O82" s="384"/>
      <c r="P82" s="176">
        <f t="shared" si="16"/>
        <v>0</v>
      </c>
      <c r="Q82" s="384"/>
      <c r="R82" s="176">
        <f t="shared" si="17"/>
        <v>0</v>
      </c>
      <c r="S82" s="396">
        <f t="shared" si="18"/>
        <v>0</v>
      </c>
      <c r="T82" s="393">
        <f t="shared" si="19"/>
        <v>0</v>
      </c>
      <c r="U82" s="4"/>
    </row>
    <row r="83" spans="2:21" ht="15.75" thickBot="1" x14ac:dyDescent="0.3">
      <c r="B83" s="4"/>
      <c r="C83" s="387"/>
      <c r="D83" s="388"/>
      <c r="E83" s="388"/>
      <c r="F83" s="388"/>
      <c r="G83" s="388"/>
      <c r="H83" s="388"/>
      <c r="I83" s="389">
        <f>SUM(I12:I82)</f>
        <v>0</v>
      </c>
      <c r="J83" s="389">
        <f t="shared" ref="J83:T83" si="20">SUM(J12:J82)</f>
        <v>0</v>
      </c>
      <c r="K83" s="389">
        <f t="shared" si="20"/>
        <v>0</v>
      </c>
      <c r="L83" s="389">
        <f t="shared" si="20"/>
        <v>0</v>
      </c>
      <c r="M83" s="389">
        <f t="shared" si="20"/>
        <v>0</v>
      </c>
      <c r="N83" s="389">
        <f t="shared" si="20"/>
        <v>0</v>
      </c>
      <c r="O83" s="389">
        <f t="shared" si="20"/>
        <v>0</v>
      </c>
      <c r="P83" s="389">
        <f t="shared" si="20"/>
        <v>0</v>
      </c>
      <c r="Q83" s="389">
        <f t="shared" si="20"/>
        <v>0</v>
      </c>
      <c r="R83" s="389">
        <f t="shared" si="20"/>
        <v>0</v>
      </c>
      <c r="S83" s="389">
        <f t="shared" si="20"/>
        <v>0</v>
      </c>
      <c r="T83" s="389">
        <f t="shared" si="20"/>
        <v>0</v>
      </c>
      <c r="U83" s="4"/>
    </row>
    <row r="84" spans="2:21" ht="8.25" customHeight="1" x14ac:dyDescent="0.25">
      <c r="B84" s="4"/>
      <c r="C84" s="4"/>
      <c r="D84" s="4"/>
      <c r="E84" s="4"/>
      <c r="F84" s="4"/>
      <c r="G84" s="4"/>
      <c r="H84" s="4"/>
      <c r="I84" s="4"/>
      <c r="J84" s="4"/>
      <c r="K84" s="4"/>
      <c r="L84" s="4"/>
      <c r="M84" s="4"/>
      <c r="N84" s="4"/>
      <c r="O84" s="4"/>
      <c r="P84" s="4"/>
      <c r="Q84" s="4"/>
      <c r="R84" s="4"/>
      <c r="S84" s="4"/>
      <c r="T84" s="4"/>
      <c r="U84" s="4"/>
    </row>
    <row r="85" spans="2:21" ht="8.25" customHeight="1" thickBot="1" x14ac:dyDescent="0.3">
      <c r="B85" s="4"/>
      <c r="C85" s="4"/>
      <c r="D85" s="4"/>
      <c r="E85" s="4"/>
      <c r="F85" s="4"/>
      <c r="G85" s="4"/>
      <c r="H85" s="4"/>
      <c r="I85" s="4"/>
      <c r="J85" s="4"/>
      <c r="K85" s="4"/>
      <c r="L85" s="4"/>
      <c r="M85" s="4"/>
      <c r="N85" s="4"/>
      <c r="O85" s="4"/>
      <c r="P85" s="4"/>
      <c r="Q85" s="4"/>
      <c r="R85" s="4"/>
      <c r="S85" s="4"/>
      <c r="T85" s="4"/>
      <c r="U85" s="4"/>
    </row>
    <row r="86" spans="2:21" ht="15.75" thickBot="1" x14ac:dyDescent="0.3">
      <c r="B86" s="4"/>
      <c r="C86" s="479" t="s">
        <v>425</v>
      </c>
      <c r="D86" s="452"/>
      <c r="E86" s="452"/>
      <c r="F86" s="452"/>
      <c r="G86" s="452"/>
      <c r="H86" s="452"/>
      <c r="I86" s="452"/>
      <c r="J86" s="452"/>
      <c r="K86" s="452"/>
      <c r="L86" s="452"/>
      <c r="M86" s="452"/>
      <c r="N86" s="452"/>
      <c r="O86" s="453"/>
      <c r="P86" s="4"/>
      <c r="Q86" s="4"/>
      <c r="R86" s="4"/>
      <c r="S86" s="4"/>
      <c r="T86" s="4"/>
      <c r="U86" s="4"/>
    </row>
    <row r="87" spans="2:21" x14ac:dyDescent="0.25">
      <c r="B87" s="4"/>
      <c r="C87" s="480"/>
      <c r="D87" s="481"/>
      <c r="E87" s="481"/>
      <c r="F87" s="481"/>
      <c r="G87" s="481"/>
      <c r="H87" s="481"/>
      <c r="I87" s="481"/>
      <c r="J87" s="481"/>
      <c r="K87" s="481"/>
      <c r="L87" s="481"/>
      <c r="M87" s="481"/>
      <c r="N87" s="481"/>
      <c r="O87" s="482"/>
      <c r="P87" s="4"/>
      <c r="Q87" s="4"/>
      <c r="R87" s="4"/>
      <c r="S87" s="4"/>
      <c r="T87" s="4"/>
      <c r="U87" s="4"/>
    </row>
    <row r="88" spans="2:21" x14ac:dyDescent="0.25">
      <c r="B88" s="4"/>
      <c r="C88" s="483"/>
      <c r="D88" s="484"/>
      <c r="E88" s="484"/>
      <c r="F88" s="484"/>
      <c r="G88" s="484"/>
      <c r="H88" s="484"/>
      <c r="I88" s="484"/>
      <c r="J88" s="484"/>
      <c r="K88" s="484"/>
      <c r="L88" s="484"/>
      <c r="M88" s="484"/>
      <c r="N88" s="484"/>
      <c r="O88" s="485"/>
      <c r="P88" s="4"/>
      <c r="Q88" s="4"/>
      <c r="R88" s="4"/>
      <c r="S88" s="4"/>
      <c r="T88" s="4"/>
      <c r="U88" s="4"/>
    </row>
    <row r="89" spans="2:21" x14ac:dyDescent="0.25">
      <c r="B89" s="4"/>
      <c r="C89" s="483"/>
      <c r="D89" s="484"/>
      <c r="E89" s="484"/>
      <c r="F89" s="484"/>
      <c r="G89" s="484"/>
      <c r="H89" s="484"/>
      <c r="I89" s="484"/>
      <c r="J89" s="484"/>
      <c r="K89" s="484"/>
      <c r="L89" s="484"/>
      <c r="M89" s="484"/>
      <c r="N89" s="484"/>
      <c r="O89" s="485"/>
      <c r="P89" s="4"/>
      <c r="Q89" s="4"/>
      <c r="R89" s="4"/>
      <c r="S89" s="4"/>
      <c r="T89" s="4"/>
      <c r="U89" s="4"/>
    </row>
    <row r="90" spans="2:21" x14ac:dyDescent="0.25">
      <c r="B90" s="4"/>
      <c r="C90" s="483"/>
      <c r="D90" s="484"/>
      <c r="E90" s="484"/>
      <c r="F90" s="484"/>
      <c r="G90" s="484"/>
      <c r="H90" s="484"/>
      <c r="I90" s="484"/>
      <c r="J90" s="484"/>
      <c r="K90" s="484"/>
      <c r="L90" s="484"/>
      <c r="M90" s="484"/>
      <c r="N90" s="484"/>
      <c r="O90" s="485"/>
      <c r="P90" s="4"/>
      <c r="Q90" s="4"/>
      <c r="R90" s="4"/>
      <c r="S90" s="4"/>
      <c r="T90" s="4"/>
      <c r="U90" s="4"/>
    </row>
    <row r="91" spans="2:21" x14ac:dyDescent="0.25">
      <c r="B91" s="4"/>
      <c r="C91" s="483"/>
      <c r="D91" s="484"/>
      <c r="E91" s="484"/>
      <c r="F91" s="484"/>
      <c r="G91" s="484"/>
      <c r="H91" s="484"/>
      <c r="I91" s="484"/>
      <c r="J91" s="484"/>
      <c r="K91" s="484"/>
      <c r="L91" s="484"/>
      <c r="M91" s="484"/>
      <c r="N91" s="484"/>
      <c r="O91" s="485"/>
      <c r="P91" s="4"/>
      <c r="Q91" s="4"/>
      <c r="R91" s="4"/>
      <c r="S91" s="4"/>
      <c r="T91" s="4"/>
      <c r="U91" s="4"/>
    </row>
    <row r="92" spans="2:21" x14ac:dyDescent="0.25">
      <c r="B92" s="4"/>
      <c r="C92" s="483"/>
      <c r="D92" s="484"/>
      <c r="E92" s="484"/>
      <c r="F92" s="484"/>
      <c r="G92" s="484"/>
      <c r="H92" s="484"/>
      <c r="I92" s="484"/>
      <c r="J92" s="484"/>
      <c r="K92" s="484"/>
      <c r="L92" s="484"/>
      <c r="M92" s="484"/>
      <c r="N92" s="484"/>
      <c r="O92" s="485"/>
      <c r="P92" s="4"/>
      <c r="Q92" s="4"/>
      <c r="R92" s="4"/>
      <c r="S92" s="4"/>
      <c r="T92" s="4"/>
      <c r="U92" s="4"/>
    </row>
    <row r="93" spans="2:21" x14ac:dyDescent="0.25">
      <c r="B93" s="4"/>
      <c r="C93" s="483"/>
      <c r="D93" s="484"/>
      <c r="E93" s="484"/>
      <c r="F93" s="484"/>
      <c r="G93" s="484"/>
      <c r="H93" s="484"/>
      <c r="I93" s="484"/>
      <c r="J93" s="484"/>
      <c r="K93" s="484"/>
      <c r="L93" s="484"/>
      <c r="M93" s="484"/>
      <c r="N93" s="484"/>
      <c r="O93" s="485"/>
      <c r="P93" s="4"/>
      <c r="Q93" s="4"/>
      <c r="R93" s="4"/>
      <c r="S93" s="4"/>
      <c r="T93" s="4"/>
      <c r="U93" s="4"/>
    </row>
    <row r="94" spans="2:21" x14ac:dyDescent="0.25">
      <c r="B94" s="4"/>
      <c r="C94" s="483"/>
      <c r="D94" s="484"/>
      <c r="E94" s="484"/>
      <c r="F94" s="484"/>
      <c r="G94" s="484"/>
      <c r="H94" s="484"/>
      <c r="I94" s="484"/>
      <c r="J94" s="484"/>
      <c r="K94" s="484"/>
      <c r="L94" s="484"/>
      <c r="M94" s="484"/>
      <c r="N94" s="484"/>
      <c r="O94" s="485"/>
      <c r="P94" s="4"/>
      <c r="Q94" s="4"/>
      <c r="R94" s="4"/>
      <c r="S94" s="4"/>
      <c r="T94" s="4"/>
      <c r="U94" s="4"/>
    </row>
    <row r="95" spans="2:21" ht="90.95" customHeight="1" thickBot="1" x14ac:dyDescent="0.3">
      <c r="B95" s="4"/>
      <c r="C95" s="486"/>
      <c r="D95" s="487"/>
      <c r="E95" s="487"/>
      <c r="F95" s="487"/>
      <c r="G95" s="487"/>
      <c r="H95" s="487"/>
      <c r="I95" s="487"/>
      <c r="J95" s="487"/>
      <c r="K95" s="487"/>
      <c r="L95" s="487"/>
      <c r="M95" s="487"/>
      <c r="N95" s="487"/>
      <c r="O95" s="488"/>
      <c r="P95" s="4"/>
      <c r="Q95" s="4"/>
      <c r="R95" s="4"/>
      <c r="S95" s="4"/>
      <c r="T95" s="4"/>
      <c r="U95" s="4"/>
    </row>
    <row r="96" spans="2:21" ht="8.25" customHeight="1" x14ac:dyDescent="0.25">
      <c r="B96" s="4"/>
      <c r="C96" s="4"/>
      <c r="D96" s="4"/>
      <c r="E96" s="4"/>
      <c r="F96" s="4"/>
      <c r="G96" s="4"/>
      <c r="H96" s="4"/>
      <c r="I96" s="4"/>
      <c r="J96" s="4"/>
      <c r="K96" s="4"/>
      <c r="L96" s="4"/>
      <c r="M96" s="4"/>
      <c r="N96" s="4"/>
      <c r="O96" s="4"/>
      <c r="P96" s="4"/>
      <c r="Q96" s="4"/>
      <c r="R96" s="4"/>
      <c r="S96" s="4"/>
      <c r="T96" s="4"/>
      <c r="U96" s="4"/>
    </row>
    <row r="97" spans="2:8" ht="8.25" customHeight="1" x14ac:dyDescent="0.25"/>
    <row r="98" spans="2:8" ht="26.25" hidden="1" thickBot="1" x14ac:dyDescent="0.3">
      <c r="C98" s="29" t="s">
        <v>426</v>
      </c>
      <c r="D98" s="397" t="s">
        <v>427</v>
      </c>
      <c r="E98" t="s">
        <v>428</v>
      </c>
      <c r="G98" s="329" t="s">
        <v>125</v>
      </c>
      <c r="H98" t="s">
        <v>429</v>
      </c>
    </row>
    <row r="99" spans="2:8" hidden="1" x14ac:dyDescent="0.25">
      <c r="C99" s="3" t="s">
        <v>51</v>
      </c>
      <c r="D99" s="3" t="s">
        <v>51</v>
      </c>
      <c r="E99" s="3" t="s">
        <v>51</v>
      </c>
      <c r="F99" s="432"/>
      <c r="G99" s="12" t="s">
        <v>51</v>
      </c>
      <c r="H99" t="s">
        <v>51</v>
      </c>
    </row>
    <row r="100" spans="2:8" hidden="1" x14ac:dyDescent="0.25">
      <c r="B100">
        <v>1</v>
      </c>
      <c r="C100" s="6" t="s">
        <v>430</v>
      </c>
      <c r="D100" s="3">
        <v>1</v>
      </c>
      <c r="E100" s="93" t="str">
        <f>IF('START - AWARD DETAILS'!F21=0,"",'START - AWARD DETAILS'!F21)</f>
        <v/>
      </c>
      <c r="F100" s="93"/>
      <c r="G100" s="93" t="str">
        <f>IF('START - AWARD DETAILS'!D21=0,"",'START - AWARD DETAILS'!D21)</f>
        <v>CORE</v>
      </c>
      <c r="H100" t="str">
        <f>IF('START - AWARD DETAILS'!F21="","",'START - AWARD DETAILS'!F21)</f>
        <v/>
      </c>
    </row>
    <row r="101" spans="2:8" hidden="1" x14ac:dyDescent="0.25">
      <c r="B101">
        <f>B100+1</f>
        <v>2</v>
      </c>
      <c r="C101" s="6" t="s">
        <v>431</v>
      </c>
      <c r="D101" s="3">
        <v>2</v>
      </c>
      <c r="E101" s="93" t="str">
        <f>IF('START - AWARD DETAILS'!F22=0,"",'START - AWARD DETAILS'!F22)</f>
        <v/>
      </c>
      <c r="F101" s="93"/>
      <c r="G101" s="93" t="str">
        <f>IF('START - AWARD DETAILS'!D22=0,"",'START - AWARD DETAILS'!D22)</f>
        <v/>
      </c>
      <c r="H101" t="str">
        <f>IF('START - AWARD DETAILS'!F22="","",'START - AWARD DETAILS'!F22)</f>
        <v/>
      </c>
    </row>
    <row r="102" spans="2:8" hidden="1" x14ac:dyDescent="0.25">
      <c r="B102">
        <f t="shared" ref="B102:B119" si="21">B101+1</f>
        <v>3</v>
      </c>
      <c r="D102" s="3">
        <v>3</v>
      </c>
      <c r="E102" s="93" t="str">
        <f>IF('START - AWARD DETAILS'!F23=0,"",'START - AWARD DETAILS'!F23)</f>
        <v/>
      </c>
      <c r="F102" s="93"/>
      <c r="G102" s="93" t="str">
        <f>IF('START - AWARD DETAILS'!D23=0,"",'START - AWARD DETAILS'!D23)</f>
        <v/>
      </c>
      <c r="H102" t="str">
        <f>IF('START - AWARD DETAILS'!F23="","",'START - AWARD DETAILS'!F23)</f>
        <v/>
      </c>
    </row>
    <row r="103" spans="2:8" hidden="1" x14ac:dyDescent="0.25">
      <c r="B103">
        <f t="shared" si="21"/>
        <v>4</v>
      </c>
      <c r="D103" s="3">
        <v>4</v>
      </c>
      <c r="E103" s="93" t="str">
        <f>IF('START - AWARD DETAILS'!F24=0,"",'START - AWARD DETAILS'!F24)</f>
        <v/>
      </c>
      <c r="F103" s="93"/>
      <c r="G103" s="93" t="str">
        <f>IF('START - AWARD DETAILS'!D24=0,"",'START - AWARD DETAILS'!D24)</f>
        <v/>
      </c>
      <c r="H103" t="str">
        <f>IF('START - AWARD DETAILS'!F24="","",'START - AWARD DETAILS'!F24)</f>
        <v/>
      </c>
    </row>
    <row r="104" spans="2:8" hidden="1" x14ac:dyDescent="0.25">
      <c r="B104">
        <f t="shared" si="21"/>
        <v>5</v>
      </c>
      <c r="D104" s="3">
        <v>5</v>
      </c>
      <c r="E104" s="93" t="str">
        <f>IF('START - AWARD DETAILS'!F25=0,"",'START - AWARD DETAILS'!F25)</f>
        <v/>
      </c>
      <c r="F104" s="93"/>
      <c r="G104" s="93" t="str">
        <f>IF('START - AWARD DETAILS'!D25=0,"",'START - AWARD DETAILS'!D25)</f>
        <v/>
      </c>
      <c r="H104" t="str">
        <f>IF('START - AWARD DETAILS'!F25="","",'START - AWARD DETAILS'!F25)</f>
        <v/>
      </c>
    </row>
    <row r="105" spans="2:8" hidden="1" x14ac:dyDescent="0.25">
      <c r="B105">
        <f t="shared" si="21"/>
        <v>6</v>
      </c>
      <c r="D105" s="3">
        <v>6</v>
      </c>
      <c r="E105" s="93" t="str">
        <f>IF('START - AWARD DETAILS'!F26=0,"",'START - AWARD DETAILS'!F26)</f>
        <v/>
      </c>
      <c r="F105" s="93"/>
      <c r="G105" s="93" t="str">
        <f>IF('START - AWARD DETAILS'!D26=0,"",'START - AWARD DETAILS'!D26)</f>
        <v/>
      </c>
      <c r="H105" t="str">
        <f>IF('START - AWARD DETAILS'!F26="","",'START - AWARD DETAILS'!F26)</f>
        <v/>
      </c>
    </row>
    <row r="106" spans="2:8" hidden="1" x14ac:dyDescent="0.25">
      <c r="B106">
        <f t="shared" si="21"/>
        <v>7</v>
      </c>
      <c r="D106" s="3">
        <v>7</v>
      </c>
      <c r="E106" s="93" t="str">
        <f>IF('START - AWARD DETAILS'!F27=0,"",'START - AWARD DETAILS'!F27)</f>
        <v/>
      </c>
      <c r="F106" s="93"/>
      <c r="G106" s="93" t="str">
        <f>IF('START - AWARD DETAILS'!D27=0,"",'START - AWARD DETAILS'!D27)</f>
        <v/>
      </c>
      <c r="H106" t="str">
        <f>IF('START - AWARD DETAILS'!F27="","",'START - AWARD DETAILS'!F27)</f>
        <v/>
      </c>
    </row>
    <row r="107" spans="2:8" hidden="1" x14ac:dyDescent="0.25">
      <c r="B107">
        <f t="shared" si="21"/>
        <v>8</v>
      </c>
      <c r="D107" s="3">
        <v>8</v>
      </c>
      <c r="E107" s="93" t="str">
        <f>IF('START - AWARD DETAILS'!F28=0,"",'START - AWARD DETAILS'!F28)</f>
        <v/>
      </c>
      <c r="F107" s="93"/>
      <c r="G107" s="93" t="str">
        <f>IF('START - AWARD DETAILS'!D28=0,"",'START - AWARD DETAILS'!D28)</f>
        <v/>
      </c>
      <c r="H107" t="str">
        <f>IF('START - AWARD DETAILS'!F28="","",'START - AWARD DETAILS'!F28)</f>
        <v/>
      </c>
    </row>
    <row r="108" spans="2:8" hidden="1" x14ac:dyDescent="0.25">
      <c r="B108">
        <f t="shared" si="21"/>
        <v>9</v>
      </c>
      <c r="D108" s="3">
        <v>9</v>
      </c>
      <c r="E108" s="93" t="str">
        <f>IF('START - AWARD DETAILS'!F29=0,"",'START - AWARD DETAILS'!F29)</f>
        <v/>
      </c>
      <c r="F108" s="93"/>
      <c r="G108" s="93" t="str">
        <f>IF('START - AWARD DETAILS'!D29=0,"",'START - AWARD DETAILS'!D29)</f>
        <v/>
      </c>
      <c r="H108" t="str">
        <f>IF('START - AWARD DETAILS'!F29="","",'START - AWARD DETAILS'!F29)</f>
        <v/>
      </c>
    </row>
    <row r="109" spans="2:8" hidden="1" x14ac:dyDescent="0.25">
      <c r="B109">
        <f t="shared" si="21"/>
        <v>10</v>
      </c>
      <c r="D109" s="3">
        <v>10</v>
      </c>
      <c r="E109" s="93" t="str">
        <f>IF('START - AWARD DETAILS'!F30=0,"",'START - AWARD DETAILS'!F30)</f>
        <v/>
      </c>
      <c r="F109" s="93"/>
      <c r="G109" s="93" t="str">
        <f>IF('START - AWARD DETAILS'!D30=0,"",'START - AWARD DETAILS'!D30)</f>
        <v/>
      </c>
      <c r="H109" t="str">
        <f>IF('START - AWARD DETAILS'!F30="","",'START - AWARD DETAILS'!F30)</f>
        <v/>
      </c>
    </row>
    <row r="110" spans="2:8" hidden="1" x14ac:dyDescent="0.25">
      <c r="B110">
        <f t="shared" si="21"/>
        <v>11</v>
      </c>
      <c r="D110" s="3">
        <v>11</v>
      </c>
      <c r="E110" s="93" t="str">
        <f>IF('START - AWARD DETAILS'!F31=0,"",'START - AWARD DETAILS'!F31)</f>
        <v/>
      </c>
      <c r="F110" s="93"/>
      <c r="G110" s="93" t="str">
        <f>IF('START - AWARD DETAILS'!D31=0,"",'START - AWARD DETAILS'!D31)</f>
        <v/>
      </c>
      <c r="H110" t="str">
        <f>IF('START - AWARD DETAILS'!F31="","",'START - AWARD DETAILS'!F31)</f>
        <v/>
      </c>
    </row>
    <row r="111" spans="2:8" hidden="1" x14ac:dyDescent="0.25">
      <c r="B111">
        <f t="shared" si="21"/>
        <v>12</v>
      </c>
      <c r="D111" s="3">
        <v>12</v>
      </c>
      <c r="E111" s="93" t="str">
        <f>IF('START - AWARD DETAILS'!F32=0,"",'START - AWARD DETAILS'!F32)</f>
        <v/>
      </c>
      <c r="F111" s="93"/>
      <c r="G111" s="93" t="str">
        <f>IF('START - AWARD DETAILS'!D32=0,"",'START - AWARD DETAILS'!D32)</f>
        <v/>
      </c>
      <c r="H111" t="str">
        <f>IF('START - AWARD DETAILS'!F32="","",'START - AWARD DETAILS'!F32)</f>
        <v/>
      </c>
    </row>
    <row r="112" spans="2:8" hidden="1" x14ac:dyDescent="0.25">
      <c r="B112">
        <f t="shared" si="21"/>
        <v>13</v>
      </c>
      <c r="D112" s="3">
        <v>13</v>
      </c>
      <c r="E112" s="93" t="str">
        <f>IF('START - AWARD DETAILS'!F33=0,"",'START - AWARD DETAILS'!F33)</f>
        <v/>
      </c>
      <c r="F112" s="93"/>
      <c r="G112" s="93" t="str">
        <f>IF('START - AWARD DETAILS'!D33=0,"",'START - AWARD DETAILS'!D33)</f>
        <v/>
      </c>
      <c r="H112" t="str">
        <f>IF('START - AWARD DETAILS'!F33="","",'START - AWARD DETAILS'!F33)</f>
        <v/>
      </c>
    </row>
    <row r="113" spans="2:8" hidden="1" x14ac:dyDescent="0.25">
      <c r="B113">
        <f t="shared" si="21"/>
        <v>14</v>
      </c>
      <c r="D113" s="3">
        <v>14</v>
      </c>
      <c r="E113" s="93" t="str">
        <f>IF('START - AWARD DETAILS'!F34=0,"",'START - AWARD DETAILS'!F34)</f>
        <v/>
      </c>
      <c r="F113" s="93"/>
      <c r="G113" s="93" t="str">
        <f>IF('START - AWARD DETAILS'!D34=0,"",'START - AWARD DETAILS'!D34)</f>
        <v/>
      </c>
      <c r="H113" t="str">
        <f>IF('START - AWARD DETAILS'!F34="","",'START - AWARD DETAILS'!F34)</f>
        <v/>
      </c>
    </row>
    <row r="114" spans="2:8" hidden="1" x14ac:dyDescent="0.25">
      <c r="B114">
        <f t="shared" si="21"/>
        <v>15</v>
      </c>
      <c r="D114" s="3">
        <v>15</v>
      </c>
      <c r="E114" s="93" t="str">
        <f>IF('START - AWARD DETAILS'!F35=0,"",'START - AWARD DETAILS'!F35)</f>
        <v/>
      </c>
      <c r="F114" s="93"/>
      <c r="G114" s="93" t="str">
        <f>IF('START - AWARD DETAILS'!D35=0,"",'START - AWARD DETAILS'!D35)</f>
        <v/>
      </c>
      <c r="H114" t="str">
        <f>IF('START - AWARD DETAILS'!F35="","",'START - AWARD DETAILS'!F35)</f>
        <v/>
      </c>
    </row>
    <row r="115" spans="2:8" hidden="1" x14ac:dyDescent="0.25">
      <c r="B115">
        <f t="shared" si="21"/>
        <v>16</v>
      </c>
      <c r="D115" s="3">
        <v>16</v>
      </c>
      <c r="E115" s="93" t="str">
        <f>IF('START - AWARD DETAILS'!F36=0,"",'START - AWARD DETAILS'!F36)</f>
        <v/>
      </c>
      <c r="F115" s="93"/>
      <c r="G115" s="93" t="str">
        <f>IF('START - AWARD DETAILS'!D36=0,"",'START - AWARD DETAILS'!D36)</f>
        <v/>
      </c>
      <c r="H115" t="str">
        <f>IF('START - AWARD DETAILS'!F36="","",'START - AWARD DETAILS'!F36)</f>
        <v/>
      </c>
    </row>
    <row r="116" spans="2:8" hidden="1" x14ac:dyDescent="0.25">
      <c r="B116">
        <f t="shared" si="21"/>
        <v>17</v>
      </c>
      <c r="D116" s="3">
        <v>17</v>
      </c>
      <c r="E116" s="93" t="str">
        <f>IF('START - AWARD DETAILS'!F37=0,"",'START - AWARD DETAILS'!F37)</f>
        <v/>
      </c>
      <c r="F116" s="93"/>
      <c r="G116" s="93" t="str">
        <f>IF('START - AWARD DETAILS'!D37=0,"",'START - AWARD DETAILS'!D37)</f>
        <v/>
      </c>
      <c r="H116" t="str">
        <f>IF('START - AWARD DETAILS'!F37="","",'START - AWARD DETAILS'!F37)</f>
        <v/>
      </c>
    </row>
    <row r="117" spans="2:8" hidden="1" x14ac:dyDescent="0.25">
      <c r="B117">
        <f t="shared" si="21"/>
        <v>18</v>
      </c>
      <c r="D117" s="3">
        <v>18</v>
      </c>
      <c r="E117" s="93" t="str">
        <f>IF('START - AWARD DETAILS'!F38=0,"",'START - AWARD DETAILS'!F38)</f>
        <v/>
      </c>
      <c r="F117" s="93"/>
      <c r="G117" s="93" t="str">
        <f>IF('START - AWARD DETAILS'!D38=0,"",'START - AWARD DETAILS'!D38)</f>
        <v/>
      </c>
      <c r="H117" t="str">
        <f>IF('START - AWARD DETAILS'!F38="","",'START - AWARD DETAILS'!F38)</f>
        <v/>
      </c>
    </row>
    <row r="118" spans="2:8" hidden="1" x14ac:dyDescent="0.25">
      <c r="B118">
        <f t="shared" si="21"/>
        <v>19</v>
      </c>
      <c r="D118" s="3">
        <v>19</v>
      </c>
      <c r="E118" s="93" t="str">
        <f>IF('START - AWARD DETAILS'!F39=0,"",'START - AWARD DETAILS'!F39)</f>
        <v/>
      </c>
      <c r="F118" s="93"/>
      <c r="G118" s="93" t="str">
        <f>IF('START - AWARD DETAILS'!D39=0,"",'START - AWARD DETAILS'!D39)</f>
        <v/>
      </c>
      <c r="H118" t="str">
        <f>IF('START - AWARD DETAILS'!F39="","",'START - AWARD DETAILS'!F39)</f>
        <v/>
      </c>
    </row>
    <row r="119" spans="2:8" hidden="1" x14ac:dyDescent="0.25">
      <c r="B119">
        <f t="shared" si="21"/>
        <v>20</v>
      </c>
      <c r="D119" s="3">
        <v>20</v>
      </c>
      <c r="E119" s="93" t="str">
        <f>IF('START - AWARD DETAILS'!F40=0,"",'START - AWARD DETAILS'!F40)</f>
        <v/>
      </c>
      <c r="F119" s="93"/>
      <c r="G119" s="93" t="str">
        <f>IF('START - AWARD DETAILS'!D40=0,"",'START - AWARD DETAILS'!D40)</f>
        <v/>
      </c>
      <c r="H119" t="str">
        <f>IF('START - AWARD DETAILS'!F40="","",'START - AWARD DETAILS'!F40)</f>
        <v/>
      </c>
    </row>
  </sheetData>
  <sheetProtection algorithmName="SHA-512" hashValue="ZqHU0MOXqAx/A0T8+kGr1D93CWxgQ4ulJuOWtuEdE71DpjYDRSt6/GlD/RunvjGn0Qzk/eH1CMQ5iafWK1oAeg==" saltValue="u7q1Y1v+0KuH1sgJv5LcFw==" spinCount="100000" sheet="1" selectLockedCells="1"/>
  <autoFilter ref="D11:G11" xr:uid="{00000000-0009-0000-0000-00000C000000}"/>
  <mergeCells count="4">
    <mergeCell ref="C86:O86"/>
    <mergeCell ref="C87:O95"/>
    <mergeCell ref="C3:O3"/>
    <mergeCell ref="C9:O9"/>
  </mergeCells>
  <conditionalFormatting sqref="C12:E82 G12:G82">
    <cfRule type="expression" dxfId="19" priority="7" stopIfTrue="1">
      <formula>AND(OR(C12="",C12="[INSERT TEXT]",C12="(Select)"),$S12&lt;&gt;0)</formula>
    </cfRule>
  </conditionalFormatting>
  <conditionalFormatting sqref="H12:H82">
    <cfRule type="expression" dxfId="18" priority="6" stopIfTrue="1">
      <formula>H12&gt;IF($E12="HEI",INDIRECT("'AWARD DETAILS - RULES'!$G$12"),INDIRECT("'AWARD DETAILS - RULES'!$G$13"))</formula>
    </cfRule>
  </conditionalFormatting>
  <dataValidations count="3">
    <dataValidation type="list" allowBlank="1" showInputMessage="1" showErrorMessage="1" sqref="G12:G82" xr:uid="{00000000-0002-0000-0C00-000000000000}">
      <formula1>$G$99:$G$119</formula1>
    </dataValidation>
    <dataValidation type="decimal" operator="greaterThanOrEqual" allowBlank="1" showInputMessage="1" showErrorMessage="1" errorTitle="Equipment" error="Please enter a full numeric value in £'s only." sqref="I12:I13 J12:J82 K12:K13 L12:L82 M12:M13 N12:N82 O12:O13 P12:P82 Q12:Q13 R12:R82" xr:uid="{00000000-0002-0000-0C00-000001000000}">
      <formula1>0</formula1>
    </dataValidation>
    <dataValidation type="list" allowBlank="1" showInputMessage="1" showErrorMessage="1" sqref="D12:D82" xr:uid="{00000000-0002-0000-0C00-000002000000}">
      <formula1>$H$99:$H$119</formula1>
    </dataValidation>
  </dataValidations>
  <pageMargins left="0.7" right="0.7" top="0.75" bottom="0.75" header="0.3" footer="0.3"/>
  <pageSetup paperSize="9" scale="3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W90"/>
  <sheetViews>
    <sheetView showGridLines="0" workbookViewId="0">
      <selection activeCell="M15" sqref="M15"/>
    </sheetView>
  </sheetViews>
  <sheetFormatPr defaultColWidth="0" defaultRowHeight="15" zeroHeight="1" outlineLevelRow="1" x14ac:dyDescent="0.25"/>
  <cols>
    <col min="1" max="1" width="1.42578125" customWidth="1"/>
    <col min="2" max="2" width="2.140625" customWidth="1"/>
    <col min="3" max="4" width="40.42578125" customWidth="1"/>
    <col min="5" max="5" width="14" style="30" customWidth="1"/>
    <col min="6" max="6" width="22.5703125" style="30" bestFit="1" customWidth="1"/>
    <col min="7" max="7" width="40.42578125" customWidth="1"/>
    <col min="8" max="20" width="11.42578125" customWidth="1"/>
    <col min="21" max="22" width="1.42578125" customWidth="1"/>
    <col min="23" max="23" width="4.85546875" hidden="1" customWidth="1"/>
    <col min="24" max="16384" width="4.42578125" hidden="1"/>
  </cols>
  <sheetData>
    <row r="1" spans="2:21" ht="8.25" customHeight="1" x14ac:dyDescent="0.25">
      <c r="E1" s="398"/>
      <c r="F1" s="398"/>
    </row>
    <row r="2" spans="2:21" ht="8.25" customHeight="1" thickBot="1" x14ac:dyDescent="0.3">
      <c r="B2" s="4"/>
      <c r="C2" s="4"/>
      <c r="D2" s="4"/>
      <c r="E2" s="314"/>
      <c r="F2" s="314"/>
      <c r="G2" s="4"/>
      <c r="H2" s="4"/>
      <c r="I2" s="4"/>
      <c r="J2" s="4"/>
      <c r="K2" s="4"/>
      <c r="L2" s="4"/>
      <c r="M2" s="4"/>
      <c r="N2" s="4"/>
      <c r="O2" s="4"/>
      <c r="P2" s="4"/>
      <c r="Q2" s="4"/>
      <c r="R2" s="4"/>
      <c r="S2" s="4"/>
      <c r="T2" s="4"/>
      <c r="U2" s="4"/>
    </row>
    <row r="3" spans="2:21" ht="15" customHeight="1" thickBot="1" x14ac:dyDescent="0.3">
      <c r="B3" s="4"/>
      <c r="C3" s="447" t="s">
        <v>432</v>
      </c>
      <c r="D3" s="448"/>
      <c r="E3" s="448"/>
      <c r="F3" s="448"/>
      <c r="G3" s="448"/>
      <c r="H3" s="448"/>
      <c r="I3" s="448"/>
      <c r="J3" s="472"/>
      <c r="K3" s="4"/>
      <c r="L3" s="4"/>
      <c r="M3" s="4"/>
      <c r="N3" s="4"/>
      <c r="O3" s="4"/>
      <c r="P3" s="4"/>
      <c r="Q3" s="4"/>
      <c r="R3" s="4"/>
      <c r="S3" s="4"/>
      <c r="T3" s="4"/>
      <c r="U3" s="4"/>
    </row>
    <row r="4" spans="2:21" ht="8.25" customHeight="1" thickBot="1" x14ac:dyDescent="0.3">
      <c r="B4" s="4"/>
      <c r="C4" s="4"/>
      <c r="D4" s="4"/>
      <c r="E4" s="314"/>
      <c r="F4" s="314"/>
      <c r="G4" s="4"/>
      <c r="H4" s="4"/>
      <c r="I4" s="4"/>
      <c r="J4" s="4"/>
      <c r="K4" s="4"/>
      <c r="L4" s="4"/>
      <c r="M4" s="4"/>
      <c r="N4" s="4"/>
      <c r="O4" s="4"/>
      <c r="P4" s="4"/>
      <c r="Q4" s="4"/>
      <c r="R4" s="4"/>
      <c r="S4" s="4"/>
      <c r="T4" s="4"/>
      <c r="U4" s="4"/>
    </row>
    <row r="5" spans="2:21" ht="15" customHeight="1" thickBot="1" x14ac:dyDescent="0.3">
      <c r="B5" s="4"/>
      <c r="C5" s="5" t="s">
        <v>41</v>
      </c>
      <c r="D5" s="316" t="str">
        <f>IF('START - AWARD DETAILS'!$D$13="","",'START - AWARD DETAILS'!$D$13)</f>
        <v/>
      </c>
      <c r="E5" s="399"/>
      <c r="F5" s="399"/>
      <c r="G5" s="1"/>
      <c r="H5" s="1"/>
      <c r="I5" s="1"/>
      <c r="J5" s="2"/>
      <c r="K5" s="4"/>
      <c r="L5" s="4"/>
      <c r="M5" s="4"/>
      <c r="N5" s="4"/>
      <c r="O5" s="4"/>
      <c r="P5" s="4"/>
      <c r="Q5" s="4"/>
      <c r="R5" s="4"/>
      <c r="S5" s="4"/>
      <c r="T5" s="4"/>
      <c r="U5" s="4"/>
    </row>
    <row r="6" spans="2:21" ht="8.25" customHeight="1" thickBot="1" x14ac:dyDescent="0.3">
      <c r="B6" s="4"/>
      <c r="C6" s="4"/>
      <c r="D6" s="4"/>
      <c r="E6" s="314"/>
      <c r="F6" s="314"/>
      <c r="G6" s="4"/>
      <c r="H6" s="4"/>
      <c r="I6" s="4"/>
      <c r="J6" s="4"/>
      <c r="K6" s="4"/>
      <c r="L6" s="4"/>
      <c r="M6" s="4"/>
      <c r="N6" s="4"/>
      <c r="O6" s="4"/>
      <c r="P6" s="4"/>
      <c r="Q6" s="4"/>
      <c r="R6" s="4"/>
      <c r="S6" s="4"/>
      <c r="T6" s="4"/>
      <c r="U6" s="4"/>
    </row>
    <row r="7" spans="2:21" ht="15" customHeight="1" thickBot="1" x14ac:dyDescent="0.3">
      <c r="B7" s="4"/>
      <c r="C7" s="372" t="s">
        <v>42</v>
      </c>
      <c r="D7" s="316" t="str">
        <f>IF('START - AWARD DETAILS'!$D$14="","",'START - AWARD DETAILS'!$D$14)</f>
        <v/>
      </c>
      <c r="E7" s="399"/>
      <c r="F7" s="399"/>
      <c r="G7" s="1"/>
      <c r="H7" s="1"/>
      <c r="I7" s="1"/>
      <c r="J7" s="2"/>
      <c r="K7" s="4"/>
      <c r="L7" s="4"/>
      <c r="M7" s="4"/>
      <c r="N7" s="4"/>
      <c r="O7" s="4"/>
      <c r="P7" s="4"/>
      <c r="Q7" s="4"/>
      <c r="R7" s="4"/>
      <c r="S7" s="4"/>
      <c r="T7" s="4"/>
      <c r="U7" s="4"/>
    </row>
    <row r="8" spans="2:21" ht="8.25" customHeight="1" thickBot="1" x14ac:dyDescent="0.3">
      <c r="B8" s="4"/>
      <c r="C8" s="4"/>
      <c r="D8" s="4"/>
      <c r="E8" s="314"/>
      <c r="F8" s="314"/>
      <c r="G8" s="4"/>
      <c r="H8" s="4"/>
      <c r="I8" s="4"/>
      <c r="J8" s="4"/>
      <c r="K8" s="4"/>
      <c r="L8" s="4"/>
      <c r="M8" s="4"/>
      <c r="N8" s="4"/>
      <c r="O8" s="4"/>
      <c r="P8" s="4"/>
      <c r="Q8" s="4"/>
      <c r="R8" s="4"/>
      <c r="S8" s="4"/>
      <c r="T8" s="4"/>
      <c r="U8" s="4"/>
    </row>
    <row r="9" spans="2:21" ht="183" customHeight="1" thickBot="1" x14ac:dyDescent="0.3">
      <c r="B9" s="4"/>
      <c r="C9" s="476" t="s">
        <v>433</v>
      </c>
      <c r="D9" s="477"/>
      <c r="E9" s="477"/>
      <c r="F9" s="477"/>
      <c r="G9" s="477"/>
      <c r="H9" s="477"/>
      <c r="I9" s="477"/>
      <c r="J9" s="478"/>
      <c r="K9" s="4"/>
      <c r="L9" s="4"/>
      <c r="M9" s="4"/>
      <c r="N9" s="4"/>
      <c r="O9" s="4"/>
      <c r="P9" s="4"/>
      <c r="Q9" s="4"/>
      <c r="R9" s="4"/>
      <c r="S9" s="4"/>
      <c r="T9" s="4"/>
      <c r="U9" s="4"/>
    </row>
    <row r="10" spans="2:21" ht="8.25" customHeight="1" thickBot="1" x14ac:dyDescent="0.3">
      <c r="B10" s="4"/>
      <c r="C10" s="4"/>
      <c r="D10" s="4"/>
      <c r="E10" s="314"/>
      <c r="F10" s="314"/>
      <c r="G10" s="4"/>
      <c r="H10" s="4"/>
      <c r="I10" s="4"/>
      <c r="J10" s="4"/>
      <c r="K10" s="4"/>
      <c r="L10" s="4"/>
      <c r="M10" s="4"/>
      <c r="N10" s="4"/>
      <c r="O10" s="4"/>
      <c r="P10" s="4"/>
      <c r="Q10" s="4"/>
      <c r="R10" s="4"/>
      <c r="S10" s="4"/>
      <c r="T10" s="4"/>
      <c r="U10" s="4"/>
    </row>
    <row r="11" spans="2:21" ht="50.25" customHeight="1" thickBot="1" x14ac:dyDescent="0.3">
      <c r="B11" s="4"/>
      <c r="C11" s="47" t="s">
        <v>407</v>
      </c>
      <c r="D11" s="220" t="s">
        <v>434</v>
      </c>
      <c r="E11" s="373" t="s">
        <v>409</v>
      </c>
      <c r="F11" s="373" t="s">
        <v>634</v>
      </c>
      <c r="G11" s="300" t="s">
        <v>96</v>
      </c>
      <c r="H11" s="300" t="s">
        <v>410</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x14ac:dyDescent="0.25">
      <c r="B12" s="4"/>
      <c r="C12" s="201" t="s">
        <v>400</v>
      </c>
      <c r="D12" s="192" t="s">
        <v>51</v>
      </c>
      <c r="E12" s="400" t="str">
        <f>IFERROR(VLOOKUP($D12,'START - AWARD DETAILS'!$F$21:$G$40,2,0),"")</f>
        <v/>
      </c>
      <c r="F12" s="345" t="e">
        <f>VLOOKUP(D12,'START - AWARD DETAILS'!$F$20:$I$40,3,0)</f>
        <v>#N/A</v>
      </c>
      <c r="G12" s="192" t="s">
        <v>51</v>
      </c>
      <c r="H12" s="377">
        <f>IF(E12="HEI",'START - AWARD DETAILS'!$G$12,'START - AWARD DETAILS'!$G$13)</f>
        <v>1</v>
      </c>
      <c r="I12" s="101"/>
      <c r="J12" s="176">
        <f>I12*$H12</f>
        <v>0</v>
      </c>
      <c r="K12" s="101"/>
      <c r="L12" s="176">
        <f>K12*$H12</f>
        <v>0</v>
      </c>
      <c r="M12" s="101"/>
      <c r="N12" s="176">
        <f>M12*$H12</f>
        <v>0</v>
      </c>
      <c r="O12" s="101"/>
      <c r="P12" s="176">
        <f>O12*$H12</f>
        <v>0</v>
      </c>
      <c r="Q12" s="101"/>
      <c r="R12" s="176">
        <f>Q12*$H12</f>
        <v>0</v>
      </c>
      <c r="S12" s="378">
        <f>I12+K12+M12+O12+Q12</f>
        <v>0</v>
      </c>
      <c r="T12" s="379">
        <f>J12+L12+N12+P12+R12</f>
        <v>0</v>
      </c>
      <c r="U12" s="4"/>
    </row>
    <row r="13" spans="2:21" x14ac:dyDescent="0.25">
      <c r="B13" s="4"/>
      <c r="C13" s="201" t="s">
        <v>400</v>
      </c>
      <c r="D13" s="192" t="s">
        <v>51</v>
      </c>
      <c r="E13" s="400" t="str">
        <f>IFERROR(VLOOKUP($D13,'START - AWARD DETAILS'!$F$21:$G$40,2,0),"")</f>
        <v/>
      </c>
      <c r="F13" s="345" t="e">
        <f>VLOOKUP(D13,'START - AWARD DETAILS'!$F$20:$I$40,3,0)</f>
        <v>#N/A</v>
      </c>
      <c r="G13" s="192" t="s">
        <v>51</v>
      </c>
      <c r="H13" s="377">
        <f>IF(E13="HEI",'START - AWARD DETAILS'!$G$12,'START - AWARD DETAILS'!$G$13)</f>
        <v>1</v>
      </c>
      <c r="I13" s="101"/>
      <c r="J13" s="176">
        <f t="shared" ref="J13:J61" si="0">I13*$H13</f>
        <v>0</v>
      </c>
      <c r="K13" s="101"/>
      <c r="L13" s="176">
        <f t="shared" ref="L13:L61" si="1">K13*$H13</f>
        <v>0</v>
      </c>
      <c r="M13" s="101"/>
      <c r="N13" s="176">
        <f t="shared" ref="N13:N61" si="2">M13*$H13</f>
        <v>0</v>
      </c>
      <c r="O13" s="101"/>
      <c r="P13" s="176">
        <f t="shared" ref="P13:P61" si="3">O13*$H13</f>
        <v>0</v>
      </c>
      <c r="Q13" s="101"/>
      <c r="R13" s="176">
        <f t="shared" ref="R13:R61" si="4">Q13*$H13</f>
        <v>0</v>
      </c>
      <c r="S13" s="378">
        <f>I13+K13+M13+O13+Q13</f>
        <v>0</v>
      </c>
      <c r="T13" s="379">
        <f>J13+L13+N13+P13+R13</f>
        <v>0</v>
      </c>
      <c r="U13" s="4"/>
    </row>
    <row r="14" spans="2:21" x14ac:dyDescent="0.25">
      <c r="B14" s="4"/>
      <c r="C14" s="201" t="s">
        <v>400</v>
      </c>
      <c r="D14" s="192" t="s">
        <v>51</v>
      </c>
      <c r="E14" s="400" t="str">
        <f>IFERROR(VLOOKUP($D14,'START - AWARD DETAILS'!$F$21:$G$40,2,0),"")</f>
        <v/>
      </c>
      <c r="F14" s="345" t="e">
        <f>VLOOKUP(D14,'START - AWARD DETAILS'!$F$20:$I$40,3,0)</f>
        <v>#N/A</v>
      </c>
      <c r="G14" s="192" t="s">
        <v>51</v>
      </c>
      <c r="H14" s="377">
        <f>IF(E14="HEI",'START - AWARD DETAILS'!$G$12,'START - AWARD DETAILS'!$G$13)</f>
        <v>1</v>
      </c>
      <c r="I14" s="101"/>
      <c r="J14" s="176">
        <f t="shared" si="0"/>
        <v>0</v>
      </c>
      <c r="K14" s="101"/>
      <c r="L14" s="176">
        <f t="shared" si="1"/>
        <v>0</v>
      </c>
      <c r="M14" s="101"/>
      <c r="N14" s="176">
        <f t="shared" si="2"/>
        <v>0</v>
      </c>
      <c r="O14" s="101"/>
      <c r="P14" s="176">
        <f t="shared" si="3"/>
        <v>0</v>
      </c>
      <c r="Q14" s="101"/>
      <c r="R14" s="176">
        <f t="shared" si="4"/>
        <v>0</v>
      </c>
      <c r="S14" s="378">
        <f t="shared" ref="S14:S61" si="5">I14+K14+M14+O14+Q14</f>
        <v>0</v>
      </c>
      <c r="T14" s="379">
        <f t="shared" ref="T14:T61" si="6">J14+L14+N14+P14+R14</f>
        <v>0</v>
      </c>
      <c r="U14" s="4"/>
    </row>
    <row r="15" spans="2:21" x14ac:dyDescent="0.25">
      <c r="B15" s="4"/>
      <c r="C15" s="201" t="s">
        <v>400</v>
      </c>
      <c r="D15" s="192" t="s">
        <v>51</v>
      </c>
      <c r="E15" s="400" t="str">
        <f>IFERROR(VLOOKUP($D15,'START - AWARD DETAILS'!$F$21:$G$40,2,0),"")</f>
        <v/>
      </c>
      <c r="F15" s="345" t="e">
        <f>VLOOKUP(D15,'START - AWARD DETAILS'!$F$20:$I$40,3,0)</f>
        <v>#N/A</v>
      </c>
      <c r="G15" s="192" t="s">
        <v>51</v>
      </c>
      <c r="H15" s="377">
        <f>IF(E15="HEI",'START - AWARD DETAILS'!$G$12,'START - AWARD DETAILS'!$G$13)</f>
        <v>1</v>
      </c>
      <c r="I15" s="101"/>
      <c r="J15" s="176">
        <f t="shared" si="0"/>
        <v>0</v>
      </c>
      <c r="K15" s="101"/>
      <c r="L15" s="176">
        <f t="shared" si="1"/>
        <v>0</v>
      </c>
      <c r="M15" s="101"/>
      <c r="N15" s="176">
        <f t="shared" si="2"/>
        <v>0</v>
      </c>
      <c r="O15" s="101"/>
      <c r="P15" s="176">
        <f t="shared" si="3"/>
        <v>0</v>
      </c>
      <c r="Q15" s="101"/>
      <c r="R15" s="176">
        <f t="shared" si="4"/>
        <v>0</v>
      </c>
      <c r="S15" s="378">
        <f t="shared" si="5"/>
        <v>0</v>
      </c>
      <c r="T15" s="379">
        <f t="shared" si="6"/>
        <v>0</v>
      </c>
      <c r="U15" s="4"/>
    </row>
    <row r="16" spans="2:21" x14ac:dyDescent="0.25">
      <c r="B16" s="4"/>
      <c r="C16" s="201" t="s">
        <v>400</v>
      </c>
      <c r="D16" s="192" t="s">
        <v>51</v>
      </c>
      <c r="E16" s="400" t="str">
        <f>IFERROR(VLOOKUP($D16,'START - AWARD DETAILS'!$F$21:$G$40,2,0),"")</f>
        <v/>
      </c>
      <c r="F16" s="345" t="e">
        <f>VLOOKUP(D16,'START - AWARD DETAILS'!$F$20:$I$40,3,0)</f>
        <v>#N/A</v>
      </c>
      <c r="G16" s="192" t="s">
        <v>51</v>
      </c>
      <c r="H16" s="377">
        <f>IF(E16="HEI",'START - AWARD DETAILS'!$G$12,'START - AWARD DETAILS'!$G$13)</f>
        <v>1</v>
      </c>
      <c r="I16" s="101"/>
      <c r="J16" s="176">
        <f t="shared" si="0"/>
        <v>0</v>
      </c>
      <c r="K16" s="101"/>
      <c r="L16" s="176">
        <f t="shared" si="1"/>
        <v>0</v>
      </c>
      <c r="M16" s="101"/>
      <c r="N16" s="176">
        <f t="shared" si="2"/>
        <v>0</v>
      </c>
      <c r="O16" s="101"/>
      <c r="P16" s="176">
        <f t="shared" si="3"/>
        <v>0</v>
      </c>
      <c r="Q16" s="101"/>
      <c r="R16" s="176">
        <f t="shared" si="4"/>
        <v>0</v>
      </c>
      <c r="S16" s="378">
        <f t="shared" si="5"/>
        <v>0</v>
      </c>
      <c r="T16" s="379">
        <f t="shared" si="6"/>
        <v>0</v>
      </c>
      <c r="U16" s="4"/>
    </row>
    <row r="17" spans="2:21" x14ac:dyDescent="0.25">
      <c r="B17" s="4"/>
      <c r="C17" s="201" t="s">
        <v>400</v>
      </c>
      <c r="D17" s="192" t="s">
        <v>51</v>
      </c>
      <c r="E17" s="400" t="str">
        <f>IFERROR(VLOOKUP($D17,'START - AWARD DETAILS'!$F$21:$G$40,2,0),"")</f>
        <v/>
      </c>
      <c r="F17" s="345" t="e">
        <f>VLOOKUP(D17,'START - AWARD DETAILS'!$F$20:$I$40,3,0)</f>
        <v>#N/A</v>
      </c>
      <c r="G17" s="192" t="s">
        <v>51</v>
      </c>
      <c r="H17" s="377">
        <f>IF(E17="HEI",'START - AWARD DETAILS'!$G$12,'START - AWARD DETAILS'!$G$13)</f>
        <v>1</v>
      </c>
      <c r="I17" s="101"/>
      <c r="J17" s="176">
        <f t="shared" si="0"/>
        <v>0</v>
      </c>
      <c r="K17" s="101"/>
      <c r="L17" s="176">
        <f t="shared" si="1"/>
        <v>0</v>
      </c>
      <c r="M17" s="101"/>
      <c r="N17" s="176">
        <f t="shared" si="2"/>
        <v>0</v>
      </c>
      <c r="O17" s="101"/>
      <c r="P17" s="176">
        <f t="shared" si="3"/>
        <v>0</v>
      </c>
      <c r="Q17" s="101"/>
      <c r="R17" s="176">
        <f t="shared" si="4"/>
        <v>0</v>
      </c>
      <c r="S17" s="378">
        <f t="shared" si="5"/>
        <v>0</v>
      </c>
      <c r="T17" s="379">
        <f t="shared" si="6"/>
        <v>0</v>
      </c>
      <c r="U17" s="4"/>
    </row>
    <row r="18" spans="2:21" x14ac:dyDescent="0.25">
      <c r="B18" s="4"/>
      <c r="C18" s="201" t="s">
        <v>400</v>
      </c>
      <c r="D18" s="192" t="s">
        <v>51</v>
      </c>
      <c r="E18" s="400" t="str">
        <f>IFERROR(VLOOKUP($D18,'START - AWARD DETAILS'!$F$21:$G$40,2,0),"")</f>
        <v/>
      </c>
      <c r="F18" s="345" t="e">
        <f>VLOOKUP(D18,'START - AWARD DETAILS'!$F$20:$I$40,3,0)</f>
        <v>#N/A</v>
      </c>
      <c r="G18" s="192" t="s">
        <v>51</v>
      </c>
      <c r="H18" s="377">
        <f>IF(E18="HEI",'START - AWARD DETAILS'!$G$12,'START - AWARD DETAILS'!$G$13)</f>
        <v>1</v>
      </c>
      <c r="I18" s="101"/>
      <c r="J18" s="176">
        <f t="shared" si="0"/>
        <v>0</v>
      </c>
      <c r="K18" s="101"/>
      <c r="L18" s="176">
        <f t="shared" si="1"/>
        <v>0</v>
      </c>
      <c r="M18" s="101"/>
      <c r="N18" s="176">
        <f t="shared" si="2"/>
        <v>0</v>
      </c>
      <c r="O18" s="101"/>
      <c r="P18" s="176">
        <f t="shared" si="3"/>
        <v>0</v>
      </c>
      <c r="Q18" s="101"/>
      <c r="R18" s="176">
        <f t="shared" si="4"/>
        <v>0</v>
      </c>
      <c r="S18" s="378">
        <f t="shared" si="5"/>
        <v>0</v>
      </c>
      <c r="T18" s="379">
        <f t="shared" si="6"/>
        <v>0</v>
      </c>
      <c r="U18" s="4"/>
    </row>
    <row r="19" spans="2:21" x14ac:dyDescent="0.25">
      <c r="B19" s="4"/>
      <c r="C19" s="201" t="s">
        <v>400</v>
      </c>
      <c r="D19" s="192" t="s">
        <v>51</v>
      </c>
      <c r="E19" s="400" t="str">
        <f>IFERROR(VLOOKUP($D19,'START - AWARD DETAILS'!$F$21:$G$40,2,0),"")</f>
        <v/>
      </c>
      <c r="F19" s="345" t="e">
        <f>VLOOKUP(D19,'START - AWARD DETAILS'!$F$20:$I$40,3,0)</f>
        <v>#N/A</v>
      </c>
      <c r="G19" s="192" t="s">
        <v>51</v>
      </c>
      <c r="H19" s="377">
        <f>IF(E19="HEI",'START - AWARD DETAILS'!$G$12,'START - AWARD DETAILS'!$G$13)</f>
        <v>1</v>
      </c>
      <c r="I19" s="101"/>
      <c r="J19" s="176">
        <f t="shared" si="0"/>
        <v>0</v>
      </c>
      <c r="K19" s="101"/>
      <c r="L19" s="176">
        <f t="shared" si="1"/>
        <v>0</v>
      </c>
      <c r="M19" s="101"/>
      <c r="N19" s="176">
        <f t="shared" si="2"/>
        <v>0</v>
      </c>
      <c r="O19" s="101"/>
      <c r="P19" s="176">
        <f t="shared" si="3"/>
        <v>0</v>
      </c>
      <c r="Q19" s="101"/>
      <c r="R19" s="176">
        <f t="shared" si="4"/>
        <v>0</v>
      </c>
      <c r="S19" s="378">
        <f t="shared" si="5"/>
        <v>0</v>
      </c>
      <c r="T19" s="379">
        <f t="shared" si="6"/>
        <v>0</v>
      </c>
      <c r="U19" s="4"/>
    </row>
    <row r="20" spans="2:21" x14ac:dyDescent="0.25">
      <c r="B20" s="4"/>
      <c r="C20" s="201" t="s">
        <v>400</v>
      </c>
      <c r="D20" s="192" t="s">
        <v>51</v>
      </c>
      <c r="E20" s="400" t="str">
        <f>IFERROR(VLOOKUP($D20,'START - AWARD DETAILS'!$F$21:$G$40,2,0),"")</f>
        <v/>
      </c>
      <c r="F20" s="345" t="e">
        <f>VLOOKUP(D20,'START - AWARD DETAILS'!$F$20:$I$40,3,0)</f>
        <v>#N/A</v>
      </c>
      <c r="G20" s="192" t="s">
        <v>51</v>
      </c>
      <c r="H20" s="377">
        <f>IF(E20="HEI",'START - AWARD DETAILS'!$G$12,'START - AWARD DETAILS'!$G$13)</f>
        <v>1</v>
      </c>
      <c r="I20" s="101"/>
      <c r="J20" s="176">
        <f t="shared" si="0"/>
        <v>0</v>
      </c>
      <c r="K20" s="101"/>
      <c r="L20" s="176">
        <f t="shared" si="1"/>
        <v>0</v>
      </c>
      <c r="M20" s="101"/>
      <c r="N20" s="176">
        <f t="shared" si="2"/>
        <v>0</v>
      </c>
      <c r="O20" s="101"/>
      <c r="P20" s="176">
        <f t="shared" si="3"/>
        <v>0</v>
      </c>
      <c r="Q20" s="101"/>
      <c r="R20" s="176">
        <f t="shared" si="4"/>
        <v>0</v>
      </c>
      <c r="S20" s="378">
        <f t="shared" si="5"/>
        <v>0</v>
      </c>
      <c r="T20" s="379">
        <f t="shared" si="6"/>
        <v>0</v>
      </c>
      <c r="U20" s="4"/>
    </row>
    <row r="21" spans="2:21" x14ac:dyDescent="0.25">
      <c r="B21" s="4"/>
      <c r="C21" s="201" t="s">
        <v>400</v>
      </c>
      <c r="D21" s="192" t="s">
        <v>51</v>
      </c>
      <c r="E21" s="400" t="str">
        <f>IFERROR(VLOOKUP($D21,'START - AWARD DETAILS'!$F$21:$G$40,2,0),"")</f>
        <v/>
      </c>
      <c r="F21" s="345" t="e">
        <f>VLOOKUP(D21,'START - AWARD DETAILS'!$F$20:$I$40,3,0)</f>
        <v>#N/A</v>
      </c>
      <c r="G21" s="192" t="s">
        <v>51</v>
      </c>
      <c r="H21" s="377">
        <f>IF(E21="HEI",'START - AWARD DETAILS'!$G$12,'START - AWARD DETAILS'!$G$13)</f>
        <v>1</v>
      </c>
      <c r="I21" s="101"/>
      <c r="J21" s="176">
        <f t="shared" si="0"/>
        <v>0</v>
      </c>
      <c r="K21" s="101"/>
      <c r="L21" s="176">
        <f t="shared" si="1"/>
        <v>0</v>
      </c>
      <c r="M21" s="101"/>
      <c r="N21" s="176">
        <f t="shared" si="2"/>
        <v>0</v>
      </c>
      <c r="O21" s="101"/>
      <c r="P21" s="176">
        <f t="shared" si="3"/>
        <v>0</v>
      </c>
      <c r="Q21" s="101"/>
      <c r="R21" s="176">
        <f t="shared" si="4"/>
        <v>0</v>
      </c>
      <c r="S21" s="378">
        <f t="shared" si="5"/>
        <v>0</v>
      </c>
      <c r="T21" s="379">
        <f t="shared" si="6"/>
        <v>0</v>
      </c>
      <c r="U21" s="4"/>
    </row>
    <row r="22" spans="2:21" x14ac:dyDescent="0.25">
      <c r="B22" s="4"/>
      <c r="C22" s="201" t="s">
        <v>400</v>
      </c>
      <c r="D22" s="192" t="s">
        <v>51</v>
      </c>
      <c r="E22" s="400" t="str">
        <f>IFERROR(VLOOKUP($D22,'START - AWARD DETAILS'!$F$21:$G$40,2,0),"")</f>
        <v/>
      </c>
      <c r="F22" s="345" t="e">
        <f>VLOOKUP(D22,'START - AWARD DETAILS'!$F$20:$I$40,3,0)</f>
        <v>#N/A</v>
      </c>
      <c r="G22" s="192" t="s">
        <v>51</v>
      </c>
      <c r="H22" s="377">
        <f>IF(E22="HEI",'START - AWARD DETAILS'!$G$12,'START - AWARD DETAILS'!$G$13)</f>
        <v>1</v>
      </c>
      <c r="I22" s="101"/>
      <c r="J22" s="176">
        <f t="shared" si="0"/>
        <v>0</v>
      </c>
      <c r="K22" s="101"/>
      <c r="L22" s="176">
        <f t="shared" si="1"/>
        <v>0</v>
      </c>
      <c r="M22" s="101"/>
      <c r="N22" s="176">
        <f t="shared" si="2"/>
        <v>0</v>
      </c>
      <c r="O22" s="101"/>
      <c r="P22" s="176">
        <f t="shared" si="3"/>
        <v>0</v>
      </c>
      <c r="Q22" s="101"/>
      <c r="R22" s="176">
        <f t="shared" si="4"/>
        <v>0</v>
      </c>
      <c r="S22" s="378">
        <f t="shared" si="5"/>
        <v>0</v>
      </c>
      <c r="T22" s="379">
        <f t="shared" si="6"/>
        <v>0</v>
      </c>
      <c r="U22" s="4"/>
    </row>
    <row r="23" spans="2:21" x14ac:dyDescent="0.25">
      <c r="B23" s="4"/>
      <c r="C23" s="201" t="s">
        <v>400</v>
      </c>
      <c r="D23" s="192" t="s">
        <v>51</v>
      </c>
      <c r="E23" s="400" t="str">
        <f>IFERROR(VLOOKUP($D23,'START - AWARD DETAILS'!$F$21:$G$40,2,0),"")</f>
        <v/>
      </c>
      <c r="F23" s="345" t="e">
        <f>VLOOKUP(D23,'START - AWARD DETAILS'!$F$20:$I$40,3,0)</f>
        <v>#N/A</v>
      </c>
      <c r="G23" s="192" t="s">
        <v>51</v>
      </c>
      <c r="H23" s="377">
        <f>IF(E23="HEI",'START - AWARD DETAILS'!$G$12,'START - AWARD DETAILS'!$G$13)</f>
        <v>1</v>
      </c>
      <c r="I23" s="101"/>
      <c r="J23" s="176">
        <f t="shared" si="0"/>
        <v>0</v>
      </c>
      <c r="K23" s="101"/>
      <c r="L23" s="176">
        <f t="shared" si="1"/>
        <v>0</v>
      </c>
      <c r="M23" s="101"/>
      <c r="N23" s="176">
        <f t="shared" si="2"/>
        <v>0</v>
      </c>
      <c r="O23" s="101"/>
      <c r="P23" s="176">
        <f t="shared" si="3"/>
        <v>0</v>
      </c>
      <c r="Q23" s="101"/>
      <c r="R23" s="176">
        <f t="shared" si="4"/>
        <v>0</v>
      </c>
      <c r="S23" s="378">
        <f t="shared" si="5"/>
        <v>0</v>
      </c>
      <c r="T23" s="379">
        <f t="shared" si="6"/>
        <v>0</v>
      </c>
      <c r="U23" s="4"/>
    </row>
    <row r="24" spans="2:21" x14ac:dyDescent="0.25">
      <c r="B24" s="4"/>
      <c r="C24" s="201" t="s">
        <v>400</v>
      </c>
      <c r="D24" s="192" t="s">
        <v>51</v>
      </c>
      <c r="E24" s="400" t="str">
        <f>IFERROR(VLOOKUP($D24,'START - AWARD DETAILS'!$F$21:$G$40,2,0),"")</f>
        <v/>
      </c>
      <c r="F24" s="345" t="e">
        <f>VLOOKUP(D24,'START - AWARD DETAILS'!$F$20:$I$40,3,0)</f>
        <v>#N/A</v>
      </c>
      <c r="G24" s="192" t="s">
        <v>51</v>
      </c>
      <c r="H24" s="377">
        <f>IF(E24="HEI",'START - AWARD DETAILS'!$G$12,'START - AWARD DETAILS'!$G$13)</f>
        <v>1</v>
      </c>
      <c r="I24" s="101"/>
      <c r="J24" s="176">
        <f t="shared" si="0"/>
        <v>0</v>
      </c>
      <c r="K24" s="101"/>
      <c r="L24" s="176">
        <f t="shared" si="1"/>
        <v>0</v>
      </c>
      <c r="M24" s="101"/>
      <c r="N24" s="176">
        <f t="shared" si="2"/>
        <v>0</v>
      </c>
      <c r="O24" s="101"/>
      <c r="P24" s="176">
        <f t="shared" si="3"/>
        <v>0</v>
      </c>
      <c r="Q24" s="101"/>
      <c r="R24" s="176">
        <f t="shared" si="4"/>
        <v>0</v>
      </c>
      <c r="S24" s="378">
        <f t="shared" si="5"/>
        <v>0</v>
      </c>
      <c r="T24" s="379">
        <f t="shared" si="6"/>
        <v>0</v>
      </c>
      <c r="U24" s="4"/>
    </row>
    <row r="25" spans="2:21" x14ac:dyDescent="0.25">
      <c r="B25" s="4"/>
      <c r="C25" s="201" t="s">
        <v>400</v>
      </c>
      <c r="D25" s="192" t="s">
        <v>51</v>
      </c>
      <c r="E25" s="400" t="str">
        <f>IFERROR(VLOOKUP($D25,'START - AWARD DETAILS'!$F$21:$G$40,2,0),"")</f>
        <v/>
      </c>
      <c r="F25" s="345" t="e">
        <f>VLOOKUP(D25,'START - AWARD DETAILS'!$F$20:$I$40,3,0)</f>
        <v>#N/A</v>
      </c>
      <c r="G25" s="192" t="s">
        <v>51</v>
      </c>
      <c r="H25" s="377">
        <f>IF(E25="HEI",'START - AWARD DETAILS'!$G$12,'START - AWARD DETAILS'!$G$13)</f>
        <v>1</v>
      </c>
      <c r="I25" s="101"/>
      <c r="J25" s="176">
        <f t="shared" si="0"/>
        <v>0</v>
      </c>
      <c r="K25" s="101"/>
      <c r="L25" s="176">
        <f t="shared" si="1"/>
        <v>0</v>
      </c>
      <c r="M25" s="101"/>
      <c r="N25" s="176">
        <f t="shared" si="2"/>
        <v>0</v>
      </c>
      <c r="O25" s="101"/>
      <c r="P25" s="176">
        <f t="shared" si="3"/>
        <v>0</v>
      </c>
      <c r="Q25" s="101"/>
      <c r="R25" s="176">
        <f t="shared" si="4"/>
        <v>0</v>
      </c>
      <c r="S25" s="378">
        <f t="shared" si="5"/>
        <v>0</v>
      </c>
      <c r="T25" s="379">
        <f t="shared" si="6"/>
        <v>0</v>
      </c>
      <c r="U25" s="4"/>
    </row>
    <row r="26" spans="2:21" x14ac:dyDescent="0.25">
      <c r="B26" s="4"/>
      <c r="C26" s="201" t="s">
        <v>400</v>
      </c>
      <c r="D26" s="192" t="s">
        <v>51</v>
      </c>
      <c r="E26" s="400" t="str">
        <f>IFERROR(VLOOKUP($D26,'START - AWARD DETAILS'!$F$21:$G$40,2,0),"")</f>
        <v/>
      </c>
      <c r="F26" s="345" t="e">
        <f>VLOOKUP(D26,'START - AWARD DETAILS'!$F$20:$I$40,3,0)</f>
        <v>#N/A</v>
      </c>
      <c r="G26" s="192" t="s">
        <v>51</v>
      </c>
      <c r="H26" s="377">
        <f>IF(E26="HEI",'START - AWARD DETAILS'!$G$12,'START - AWARD DETAILS'!$G$13)</f>
        <v>1</v>
      </c>
      <c r="I26" s="101"/>
      <c r="J26" s="176">
        <f t="shared" si="0"/>
        <v>0</v>
      </c>
      <c r="K26" s="101"/>
      <c r="L26" s="176">
        <f t="shared" si="1"/>
        <v>0</v>
      </c>
      <c r="M26" s="101"/>
      <c r="N26" s="176">
        <f t="shared" si="2"/>
        <v>0</v>
      </c>
      <c r="O26" s="101"/>
      <c r="P26" s="176">
        <f t="shared" si="3"/>
        <v>0</v>
      </c>
      <c r="Q26" s="101"/>
      <c r="R26" s="176">
        <f t="shared" si="4"/>
        <v>0</v>
      </c>
      <c r="S26" s="378">
        <f t="shared" si="5"/>
        <v>0</v>
      </c>
      <c r="T26" s="379">
        <f t="shared" si="6"/>
        <v>0</v>
      </c>
      <c r="U26" s="4"/>
    </row>
    <row r="27" spans="2:21" x14ac:dyDescent="0.25">
      <c r="B27" s="4"/>
      <c r="C27" s="201" t="s">
        <v>400</v>
      </c>
      <c r="D27" s="192" t="s">
        <v>51</v>
      </c>
      <c r="E27" s="400" t="str">
        <f>IFERROR(VLOOKUP($D27,'START - AWARD DETAILS'!$F$21:$G$40,2,0),"")</f>
        <v/>
      </c>
      <c r="F27" s="345" t="e">
        <f>VLOOKUP(D27,'START - AWARD DETAILS'!$F$20:$I$40,3,0)</f>
        <v>#N/A</v>
      </c>
      <c r="G27" s="192" t="s">
        <v>51</v>
      </c>
      <c r="H27" s="377">
        <f>IF(E27="HEI",'START - AWARD DETAILS'!$G$12,'START - AWARD DETAILS'!$G$13)</f>
        <v>1</v>
      </c>
      <c r="I27" s="101"/>
      <c r="J27" s="176">
        <f t="shared" si="0"/>
        <v>0</v>
      </c>
      <c r="K27" s="101"/>
      <c r="L27" s="176">
        <f t="shared" si="1"/>
        <v>0</v>
      </c>
      <c r="M27" s="101"/>
      <c r="N27" s="176">
        <f t="shared" si="2"/>
        <v>0</v>
      </c>
      <c r="O27" s="101"/>
      <c r="P27" s="176">
        <f t="shared" si="3"/>
        <v>0</v>
      </c>
      <c r="Q27" s="101"/>
      <c r="R27" s="176">
        <f t="shared" si="4"/>
        <v>0</v>
      </c>
      <c r="S27" s="378">
        <f t="shared" si="5"/>
        <v>0</v>
      </c>
      <c r="T27" s="379">
        <f t="shared" si="6"/>
        <v>0</v>
      </c>
      <c r="U27" s="4"/>
    </row>
    <row r="28" spans="2:21" x14ac:dyDescent="0.25">
      <c r="B28" s="4"/>
      <c r="C28" s="201" t="s">
        <v>400</v>
      </c>
      <c r="D28" s="192" t="s">
        <v>51</v>
      </c>
      <c r="E28" s="400" t="str">
        <f>IFERROR(VLOOKUP($D28,'START - AWARD DETAILS'!$F$21:$G$40,2,0),"")</f>
        <v/>
      </c>
      <c r="F28" s="345" t="e">
        <f>VLOOKUP(D28,'START - AWARD DETAILS'!$F$20:$I$40,3,0)</f>
        <v>#N/A</v>
      </c>
      <c r="G28" s="192" t="s">
        <v>51</v>
      </c>
      <c r="H28" s="377">
        <f>IF(E28="HEI",'START - AWARD DETAILS'!$G$12,'START - AWARD DETAILS'!$G$13)</f>
        <v>1</v>
      </c>
      <c r="I28" s="101"/>
      <c r="J28" s="176">
        <f t="shared" si="0"/>
        <v>0</v>
      </c>
      <c r="K28" s="101"/>
      <c r="L28" s="176">
        <f t="shared" si="1"/>
        <v>0</v>
      </c>
      <c r="M28" s="101"/>
      <c r="N28" s="176">
        <f t="shared" si="2"/>
        <v>0</v>
      </c>
      <c r="O28" s="101"/>
      <c r="P28" s="176">
        <f t="shared" si="3"/>
        <v>0</v>
      </c>
      <c r="Q28" s="101"/>
      <c r="R28" s="176">
        <f t="shared" si="4"/>
        <v>0</v>
      </c>
      <c r="S28" s="378">
        <f t="shared" si="5"/>
        <v>0</v>
      </c>
      <c r="T28" s="379">
        <f t="shared" si="6"/>
        <v>0</v>
      </c>
      <c r="U28" s="4"/>
    </row>
    <row r="29" spans="2:21" x14ac:dyDescent="0.25">
      <c r="B29" s="4"/>
      <c r="C29" s="201" t="s">
        <v>400</v>
      </c>
      <c r="D29" s="192" t="s">
        <v>51</v>
      </c>
      <c r="E29" s="400" t="str">
        <f>IFERROR(VLOOKUP($D29,'START - AWARD DETAILS'!$F$21:$G$40,2,0),"")</f>
        <v/>
      </c>
      <c r="F29" s="345" t="e">
        <f>VLOOKUP(D29,'START - AWARD DETAILS'!$F$20:$I$40,3,0)</f>
        <v>#N/A</v>
      </c>
      <c r="G29" s="192" t="s">
        <v>51</v>
      </c>
      <c r="H29" s="377">
        <f>IF(E29="HEI",'START - AWARD DETAILS'!$G$12,'START - AWARD DETAILS'!$G$13)</f>
        <v>1</v>
      </c>
      <c r="I29" s="101"/>
      <c r="J29" s="176">
        <f t="shared" si="0"/>
        <v>0</v>
      </c>
      <c r="K29" s="101"/>
      <c r="L29" s="176">
        <f t="shared" si="1"/>
        <v>0</v>
      </c>
      <c r="M29" s="101"/>
      <c r="N29" s="176">
        <f t="shared" si="2"/>
        <v>0</v>
      </c>
      <c r="O29" s="101"/>
      <c r="P29" s="176">
        <f t="shared" si="3"/>
        <v>0</v>
      </c>
      <c r="Q29" s="101"/>
      <c r="R29" s="176">
        <f t="shared" si="4"/>
        <v>0</v>
      </c>
      <c r="S29" s="378">
        <f t="shared" si="5"/>
        <v>0</v>
      </c>
      <c r="T29" s="379">
        <f t="shared" si="6"/>
        <v>0</v>
      </c>
      <c r="U29" s="4"/>
    </row>
    <row r="30" spans="2:21" x14ac:dyDescent="0.25">
      <c r="B30" s="4"/>
      <c r="C30" s="201" t="s">
        <v>400</v>
      </c>
      <c r="D30" s="192" t="s">
        <v>51</v>
      </c>
      <c r="E30" s="400" t="str">
        <f>IFERROR(VLOOKUP($D30,'START - AWARD DETAILS'!$F$21:$G$40,2,0),"")</f>
        <v/>
      </c>
      <c r="F30" s="345" t="e">
        <f>VLOOKUP(D30,'START - AWARD DETAILS'!$F$20:$I$40,3,0)</f>
        <v>#N/A</v>
      </c>
      <c r="G30" s="192" t="s">
        <v>51</v>
      </c>
      <c r="H30" s="377">
        <v>1</v>
      </c>
      <c r="I30" s="101"/>
      <c r="J30" s="176">
        <f t="shared" si="0"/>
        <v>0</v>
      </c>
      <c r="K30" s="101"/>
      <c r="L30" s="176">
        <f t="shared" si="1"/>
        <v>0</v>
      </c>
      <c r="M30" s="101"/>
      <c r="N30" s="176">
        <f t="shared" si="2"/>
        <v>0</v>
      </c>
      <c r="O30" s="101"/>
      <c r="P30" s="176">
        <f t="shared" si="3"/>
        <v>0</v>
      </c>
      <c r="Q30" s="101"/>
      <c r="R30" s="176">
        <f t="shared" si="4"/>
        <v>0</v>
      </c>
      <c r="S30" s="378">
        <f t="shared" si="5"/>
        <v>0</v>
      </c>
      <c r="T30" s="379">
        <f t="shared" si="6"/>
        <v>0</v>
      </c>
      <c r="U30" s="4"/>
    </row>
    <row r="31" spans="2:21" x14ac:dyDescent="0.25">
      <c r="B31" s="4"/>
      <c r="C31" s="201" t="s">
        <v>400</v>
      </c>
      <c r="D31" s="192" t="s">
        <v>51</v>
      </c>
      <c r="E31" s="400" t="str">
        <f>IFERROR(VLOOKUP($D31,'START - AWARD DETAILS'!$F$21:$G$40,2,0),"")</f>
        <v/>
      </c>
      <c r="F31" s="345" t="e">
        <f>VLOOKUP(D31,'START - AWARD DETAILS'!$F$20:$I$40,3,0)</f>
        <v>#N/A</v>
      </c>
      <c r="G31" s="192" t="s">
        <v>51</v>
      </c>
      <c r="H31" s="377">
        <f>IF(E31="HEI",'START - AWARD DETAILS'!$G$12,'START - AWARD DETAILS'!$G$13)</f>
        <v>1</v>
      </c>
      <c r="I31" s="101"/>
      <c r="J31" s="176">
        <f t="shared" si="0"/>
        <v>0</v>
      </c>
      <c r="K31" s="101"/>
      <c r="L31" s="176">
        <f t="shared" si="1"/>
        <v>0</v>
      </c>
      <c r="M31" s="101"/>
      <c r="N31" s="176">
        <f t="shared" si="2"/>
        <v>0</v>
      </c>
      <c r="O31" s="101"/>
      <c r="P31" s="176">
        <f t="shared" si="3"/>
        <v>0</v>
      </c>
      <c r="Q31" s="101"/>
      <c r="R31" s="176">
        <f t="shared" si="4"/>
        <v>0</v>
      </c>
      <c r="S31" s="378">
        <f t="shared" si="5"/>
        <v>0</v>
      </c>
      <c r="T31" s="379">
        <f t="shared" si="6"/>
        <v>0</v>
      </c>
      <c r="U31" s="4"/>
    </row>
    <row r="32" spans="2:21" x14ac:dyDescent="0.25">
      <c r="B32" s="4"/>
      <c r="C32" s="201" t="s">
        <v>400</v>
      </c>
      <c r="D32" s="192" t="s">
        <v>51</v>
      </c>
      <c r="E32" s="400" t="str">
        <f>IFERROR(VLOOKUP($D32,'START - AWARD DETAILS'!$F$21:$G$40,2,0),"")</f>
        <v/>
      </c>
      <c r="F32" s="345" t="e">
        <f>VLOOKUP(D32,'START - AWARD DETAILS'!$F$20:$I$40,3,0)</f>
        <v>#N/A</v>
      </c>
      <c r="G32" s="192" t="s">
        <v>51</v>
      </c>
      <c r="H32" s="377">
        <f>IF(E32="HEI",'START - AWARD DETAILS'!$G$12,'START - AWARD DETAILS'!$G$13)</f>
        <v>1</v>
      </c>
      <c r="I32" s="101"/>
      <c r="J32" s="176">
        <f t="shared" si="0"/>
        <v>0</v>
      </c>
      <c r="K32" s="101"/>
      <c r="L32" s="176">
        <f t="shared" si="1"/>
        <v>0</v>
      </c>
      <c r="M32" s="101"/>
      <c r="N32" s="176">
        <f t="shared" si="2"/>
        <v>0</v>
      </c>
      <c r="O32" s="101"/>
      <c r="P32" s="176">
        <f t="shared" si="3"/>
        <v>0</v>
      </c>
      <c r="Q32" s="101"/>
      <c r="R32" s="176">
        <f t="shared" si="4"/>
        <v>0</v>
      </c>
      <c r="S32" s="378">
        <f t="shared" si="5"/>
        <v>0</v>
      </c>
      <c r="T32" s="379">
        <f t="shared" si="6"/>
        <v>0</v>
      </c>
      <c r="U32" s="4"/>
    </row>
    <row r="33" spans="2:21" x14ac:dyDescent="0.25">
      <c r="B33" s="4"/>
      <c r="C33" s="201" t="s">
        <v>400</v>
      </c>
      <c r="D33" s="192" t="s">
        <v>51</v>
      </c>
      <c r="E33" s="400" t="str">
        <f>IFERROR(VLOOKUP($D33,'START - AWARD DETAILS'!$F$21:$G$40,2,0),"")</f>
        <v/>
      </c>
      <c r="F33" s="345" t="e">
        <f>VLOOKUP(D33,'START - AWARD DETAILS'!$F$20:$I$40,3,0)</f>
        <v>#N/A</v>
      </c>
      <c r="G33" s="192" t="s">
        <v>51</v>
      </c>
      <c r="H33" s="377">
        <f>IF(E33="HEI",'START - AWARD DETAILS'!$G$12,'START - AWARD DETAILS'!$G$13)</f>
        <v>1</v>
      </c>
      <c r="I33" s="101"/>
      <c r="J33" s="176">
        <f t="shared" si="0"/>
        <v>0</v>
      </c>
      <c r="K33" s="101"/>
      <c r="L33" s="176">
        <f t="shared" si="1"/>
        <v>0</v>
      </c>
      <c r="M33" s="101"/>
      <c r="N33" s="176">
        <f t="shared" si="2"/>
        <v>0</v>
      </c>
      <c r="O33" s="101"/>
      <c r="P33" s="176">
        <f t="shared" si="3"/>
        <v>0</v>
      </c>
      <c r="Q33" s="101"/>
      <c r="R33" s="176">
        <f t="shared" si="4"/>
        <v>0</v>
      </c>
      <c r="S33" s="378">
        <f t="shared" si="5"/>
        <v>0</v>
      </c>
      <c r="T33" s="379">
        <f t="shared" si="6"/>
        <v>0</v>
      </c>
      <c r="U33" s="4"/>
    </row>
    <row r="34" spans="2:21" x14ac:dyDescent="0.25">
      <c r="B34" s="4"/>
      <c r="C34" s="201" t="s">
        <v>400</v>
      </c>
      <c r="D34" s="192" t="s">
        <v>51</v>
      </c>
      <c r="E34" s="400" t="str">
        <f>IFERROR(VLOOKUP($D34,'START - AWARD DETAILS'!$F$21:$G$40,2,0),"")</f>
        <v/>
      </c>
      <c r="F34" s="345" t="e">
        <f>VLOOKUP(D34,'START - AWARD DETAILS'!$F$20:$I$40,3,0)</f>
        <v>#N/A</v>
      </c>
      <c r="G34" s="192" t="s">
        <v>51</v>
      </c>
      <c r="H34" s="377">
        <f>IF(E34="HEI",'START - AWARD DETAILS'!$G$12,'START - AWARD DETAILS'!$G$13)</f>
        <v>1</v>
      </c>
      <c r="I34" s="101"/>
      <c r="J34" s="176">
        <f t="shared" si="0"/>
        <v>0</v>
      </c>
      <c r="K34" s="101"/>
      <c r="L34" s="176">
        <f t="shared" si="1"/>
        <v>0</v>
      </c>
      <c r="M34" s="101"/>
      <c r="N34" s="176">
        <f t="shared" si="2"/>
        <v>0</v>
      </c>
      <c r="O34" s="101"/>
      <c r="P34" s="176">
        <f t="shared" si="3"/>
        <v>0</v>
      </c>
      <c r="Q34" s="101"/>
      <c r="R34" s="176">
        <f t="shared" si="4"/>
        <v>0</v>
      </c>
      <c r="S34" s="378">
        <f t="shared" si="5"/>
        <v>0</v>
      </c>
      <c r="T34" s="379">
        <f t="shared" si="6"/>
        <v>0</v>
      </c>
      <c r="U34" s="4"/>
    </row>
    <row r="35" spans="2:21" x14ac:dyDescent="0.25">
      <c r="B35" s="4"/>
      <c r="C35" s="201" t="s">
        <v>400</v>
      </c>
      <c r="D35" s="192" t="s">
        <v>51</v>
      </c>
      <c r="E35" s="400" t="str">
        <f>IFERROR(VLOOKUP($D35,'START - AWARD DETAILS'!$F$21:$G$40,2,0),"")</f>
        <v/>
      </c>
      <c r="F35" s="345" t="e">
        <f>VLOOKUP(D35,'START - AWARD DETAILS'!$F$20:$I$40,3,0)</f>
        <v>#N/A</v>
      </c>
      <c r="G35" s="192" t="s">
        <v>51</v>
      </c>
      <c r="H35" s="377">
        <f>IF(E35="HEI",'START - AWARD DETAILS'!$G$12,'START - AWARD DETAILS'!$G$13)</f>
        <v>1</v>
      </c>
      <c r="I35" s="101"/>
      <c r="J35" s="176">
        <f t="shared" si="0"/>
        <v>0</v>
      </c>
      <c r="K35" s="101"/>
      <c r="L35" s="176">
        <f t="shared" si="1"/>
        <v>0</v>
      </c>
      <c r="M35" s="101"/>
      <c r="N35" s="176">
        <f t="shared" si="2"/>
        <v>0</v>
      </c>
      <c r="O35" s="101"/>
      <c r="P35" s="176">
        <f t="shared" si="3"/>
        <v>0</v>
      </c>
      <c r="Q35" s="101"/>
      <c r="R35" s="176">
        <f t="shared" si="4"/>
        <v>0</v>
      </c>
      <c r="S35" s="378">
        <f t="shared" si="5"/>
        <v>0</v>
      </c>
      <c r="T35" s="379">
        <f t="shared" si="6"/>
        <v>0</v>
      </c>
      <c r="U35" s="4"/>
    </row>
    <row r="36" spans="2:21" x14ac:dyDescent="0.25">
      <c r="B36" s="4"/>
      <c r="C36" s="201" t="s">
        <v>400</v>
      </c>
      <c r="D36" s="192" t="s">
        <v>51</v>
      </c>
      <c r="E36" s="400" t="str">
        <f>IFERROR(VLOOKUP($D36,'START - AWARD DETAILS'!$F$21:$G$40,2,0),"")</f>
        <v/>
      </c>
      <c r="F36" s="345" t="e">
        <f>VLOOKUP(D36,'START - AWARD DETAILS'!$F$20:$I$40,3,0)</f>
        <v>#N/A</v>
      </c>
      <c r="G36" s="192" t="s">
        <v>51</v>
      </c>
      <c r="H36" s="377">
        <f>IF(E36="HEI",'START - AWARD DETAILS'!$G$12,'START - AWARD DETAILS'!$G$13)</f>
        <v>1</v>
      </c>
      <c r="I36" s="101"/>
      <c r="J36" s="176">
        <f t="shared" si="0"/>
        <v>0</v>
      </c>
      <c r="K36" s="101"/>
      <c r="L36" s="176">
        <f t="shared" si="1"/>
        <v>0</v>
      </c>
      <c r="M36" s="101"/>
      <c r="N36" s="176">
        <f t="shared" si="2"/>
        <v>0</v>
      </c>
      <c r="O36" s="101"/>
      <c r="P36" s="176">
        <f t="shared" si="3"/>
        <v>0</v>
      </c>
      <c r="Q36" s="101"/>
      <c r="R36" s="176">
        <f t="shared" si="4"/>
        <v>0</v>
      </c>
      <c r="S36" s="378">
        <f t="shared" si="5"/>
        <v>0</v>
      </c>
      <c r="T36" s="379">
        <f t="shared" si="6"/>
        <v>0</v>
      </c>
      <c r="U36" s="4"/>
    </row>
    <row r="37" spans="2:21" outlineLevel="1" x14ac:dyDescent="0.25">
      <c r="B37" s="4"/>
      <c r="C37" s="201" t="s">
        <v>400</v>
      </c>
      <c r="D37" s="192" t="s">
        <v>51</v>
      </c>
      <c r="E37" s="400" t="str">
        <f>IFERROR(VLOOKUP($D37,'START - AWARD DETAILS'!$F$21:$G$40,2,0),"")</f>
        <v/>
      </c>
      <c r="F37" s="345" t="e">
        <f>VLOOKUP(D37,'START - AWARD DETAILS'!$F$20:$I$40,3,0)</f>
        <v>#N/A</v>
      </c>
      <c r="G37" s="192" t="s">
        <v>51</v>
      </c>
      <c r="H37" s="377">
        <f>IF(E37="HEI",'START - AWARD DETAILS'!$G$12,'START - AWARD DETAILS'!$G$13)</f>
        <v>1</v>
      </c>
      <c r="I37" s="101"/>
      <c r="J37" s="176">
        <f t="shared" si="0"/>
        <v>0</v>
      </c>
      <c r="K37" s="101"/>
      <c r="L37" s="176">
        <f t="shared" si="1"/>
        <v>0</v>
      </c>
      <c r="M37" s="101"/>
      <c r="N37" s="176">
        <f t="shared" si="2"/>
        <v>0</v>
      </c>
      <c r="O37" s="101"/>
      <c r="P37" s="176">
        <f t="shared" si="3"/>
        <v>0</v>
      </c>
      <c r="Q37" s="101"/>
      <c r="R37" s="176">
        <f t="shared" si="4"/>
        <v>0</v>
      </c>
      <c r="S37" s="378">
        <f t="shared" si="5"/>
        <v>0</v>
      </c>
      <c r="T37" s="379">
        <f t="shared" si="6"/>
        <v>0</v>
      </c>
      <c r="U37" s="4"/>
    </row>
    <row r="38" spans="2:21" outlineLevel="1" x14ac:dyDescent="0.25">
      <c r="B38" s="4"/>
      <c r="C38" s="201" t="s">
        <v>400</v>
      </c>
      <c r="D38" s="192" t="s">
        <v>51</v>
      </c>
      <c r="E38" s="400" t="str">
        <f>IFERROR(VLOOKUP($D38,'START - AWARD DETAILS'!$F$21:$G$40,2,0),"")</f>
        <v/>
      </c>
      <c r="F38" s="345" t="e">
        <f>VLOOKUP(D38,'START - AWARD DETAILS'!$F$20:$I$40,3,0)</f>
        <v>#N/A</v>
      </c>
      <c r="G38" s="192" t="s">
        <v>51</v>
      </c>
      <c r="H38" s="377">
        <f>IF(E38="HEI",'START - AWARD DETAILS'!$G$12,'START - AWARD DETAILS'!$G$13)</f>
        <v>1</v>
      </c>
      <c r="I38" s="101"/>
      <c r="J38" s="176">
        <f t="shared" si="0"/>
        <v>0</v>
      </c>
      <c r="K38" s="101"/>
      <c r="L38" s="176">
        <f t="shared" si="1"/>
        <v>0</v>
      </c>
      <c r="M38" s="101"/>
      <c r="N38" s="176">
        <f t="shared" si="2"/>
        <v>0</v>
      </c>
      <c r="O38" s="101"/>
      <c r="P38" s="176">
        <f t="shared" si="3"/>
        <v>0</v>
      </c>
      <c r="Q38" s="101"/>
      <c r="R38" s="176">
        <f t="shared" si="4"/>
        <v>0</v>
      </c>
      <c r="S38" s="378">
        <f t="shared" si="5"/>
        <v>0</v>
      </c>
      <c r="T38" s="379">
        <f t="shared" si="6"/>
        <v>0</v>
      </c>
      <c r="U38" s="4"/>
    </row>
    <row r="39" spans="2:21" outlineLevel="1" x14ac:dyDescent="0.25">
      <c r="B39" s="4"/>
      <c r="C39" s="201" t="s">
        <v>400</v>
      </c>
      <c r="D39" s="192" t="s">
        <v>51</v>
      </c>
      <c r="E39" s="400" t="str">
        <f>IFERROR(VLOOKUP($D39,'START - AWARD DETAILS'!$F$21:$G$40,2,0),"")</f>
        <v/>
      </c>
      <c r="F39" s="345" t="e">
        <f>VLOOKUP(D39,'START - AWARD DETAILS'!$F$20:$I$40,3,0)</f>
        <v>#N/A</v>
      </c>
      <c r="G39" s="192" t="s">
        <v>51</v>
      </c>
      <c r="H39" s="377">
        <f>IF(E39="HEI",'START - AWARD DETAILS'!$G$12,'START - AWARD DETAILS'!$G$13)</f>
        <v>1</v>
      </c>
      <c r="I39" s="101"/>
      <c r="J39" s="176">
        <f t="shared" si="0"/>
        <v>0</v>
      </c>
      <c r="K39" s="101"/>
      <c r="L39" s="176">
        <f t="shared" si="1"/>
        <v>0</v>
      </c>
      <c r="M39" s="101"/>
      <c r="N39" s="176">
        <f t="shared" si="2"/>
        <v>0</v>
      </c>
      <c r="O39" s="101"/>
      <c r="P39" s="176">
        <f t="shared" si="3"/>
        <v>0</v>
      </c>
      <c r="Q39" s="101"/>
      <c r="R39" s="176">
        <f t="shared" si="4"/>
        <v>0</v>
      </c>
      <c r="S39" s="378">
        <f t="shared" si="5"/>
        <v>0</v>
      </c>
      <c r="T39" s="379">
        <f t="shared" si="6"/>
        <v>0</v>
      </c>
      <c r="U39" s="4"/>
    </row>
    <row r="40" spans="2:21" outlineLevel="1" x14ac:dyDescent="0.25">
      <c r="B40" s="4"/>
      <c r="C40" s="201" t="s">
        <v>400</v>
      </c>
      <c r="D40" s="192" t="s">
        <v>51</v>
      </c>
      <c r="E40" s="400" t="str">
        <f>IFERROR(VLOOKUP($D40,'START - AWARD DETAILS'!$F$21:$G$40,2,0),"")</f>
        <v/>
      </c>
      <c r="F40" s="345" t="e">
        <f>VLOOKUP(D40,'START - AWARD DETAILS'!$F$20:$I$40,3,0)</f>
        <v>#N/A</v>
      </c>
      <c r="G40" s="192" t="s">
        <v>51</v>
      </c>
      <c r="H40" s="377">
        <f>IF(E40="HEI",'START - AWARD DETAILS'!$G$12,'START - AWARD DETAILS'!$G$13)</f>
        <v>1</v>
      </c>
      <c r="I40" s="101"/>
      <c r="J40" s="176">
        <f t="shared" si="0"/>
        <v>0</v>
      </c>
      <c r="K40" s="101"/>
      <c r="L40" s="176">
        <f t="shared" si="1"/>
        <v>0</v>
      </c>
      <c r="M40" s="101"/>
      <c r="N40" s="176">
        <f t="shared" si="2"/>
        <v>0</v>
      </c>
      <c r="O40" s="101"/>
      <c r="P40" s="176">
        <f t="shared" si="3"/>
        <v>0</v>
      </c>
      <c r="Q40" s="101"/>
      <c r="R40" s="176">
        <f t="shared" si="4"/>
        <v>0</v>
      </c>
      <c r="S40" s="378">
        <f t="shared" si="5"/>
        <v>0</v>
      </c>
      <c r="T40" s="379">
        <f t="shared" si="6"/>
        <v>0</v>
      </c>
      <c r="U40" s="4"/>
    </row>
    <row r="41" spans="2:21" outlineLevel="1" x14ac:dyDescent="0.25">
      <c r="B41" s="4"/>
      <c r="C41" s="201" t="s">
        <v>400</v>
      </c>
      <c r="D41" s="192" t="s">
        <v>51</v>
      </c>
      <c r="E41" s="400" t="str">
        <f>IFERROR(VLOOKUP($D41,'START - AWARD DETAILS'!$F$21:$G$40,2,0),"")</f>
        <v/>
      </c>
      <c r="F41" s="345" t="e">
        <f>VLOOKUP(D41,'START - AWARD DETAILS'!$F$20:$I$40,3,0)</f>
        <v>#N/A</v>
      </c>
      <c r="G41" s="192" t="s">
        <v>51</v>
      </c>
      <c r="H41" s="377">
        <f>IF(E41="HEI",'START - AWARD DETAILS'!$G$12,'START - AWARD DETAILS'!$G$13)</f>
        <v>1</v>
      </c>
      <c r="I41" s="101"/>
      <c r="J41" s="176">
        <f t="shared" si="0"/>
        <v>0</v>
      </c>
      <c r="K41" s="101"/>
      <c r="L41" s="176">
        <f t="shared" si="1"/>
        <v>0</v>
      </c>
      <c r="M41" s="101"/>
      <c r="N41" s="176">
        <f t="shared" si="2"/>
        <v>0</v>
      </c>
      <c r="O41" s="101"/>
      <c r="P41" s="176">
        <f t="shared" si="3"/>
        <v>0</v>
      </c>
      <c r="Q41" s="101"/>
      <c r="R41" s="176">
        <f t="shared" si="4"/>
        <v>0</v>
      </c>
      <c r="S41" s="378">
        <f t="shared" si="5"/>
        <v>0</v>
      </c>
      <c r="T41" s="379">
        <f t="shared" si="6"/>
        <v>0</v>
      </c>
      <c r="U41" s="4"/>
    </row>
    <row r="42" spans="2:21" outlineLevel="1" x14ac:dyDescent="0.25">
      <c r="B42" s="4"/>
      <c r="C42" s="201" t="s">
        <v>400</v>
      </c>
      <c r="D42" s="192" t="s">
        <v>51</v>
      </c>
      <c r="E42" s="400" t="str">
        <f>IFERROR(VLOOKUP($D42,'START - AWARD DETAILS'!$F$21:$G$40,2,0),"")</f>
        <v/>
      </c>
      <c r="F42" s="345" t="e">
        <f>VLOOKUP(D42,'START - AWARD DETAILS'!$F$20:$I$40,3,0)</f>
        <v>#N/A</v>
      </c>
      <c r="G42" s="192" t="s">
        <v>51</v>
      </c>
      <c r="H42" s="377">
        <f>IF(E42="HEI",'START - AWARD DETAILS'!$G$12,'START - AWARD DETAILS'!$G$13)</f>
        <v>1</v>
      </c>
      <c r="I42" s="101"/>
      <c r="J42" s="176">
        <f t="shared" si="0"/>
        <v>0</v>
      </c>
      <c r="K42" s="101"/>
      <c r="L42" s="176">
        <f t="shared" si="1"/>
        <v>0</v>
      </c>
      <c r="M42" s="101"/>
      <c r="N42" s="176">
        <f t="shared" si="2"/>
        <v>0</v>
      </c>
      <c r="O42" s="101"/>
      <c r="P42" s="176">
        <f t="shared" si="3"/>
        <v>0</v>
      </c>
      <c r="Q42" s="101"/>
      <c r="R42" s="176">
        <f t="shared" si="4"/>
        <v>0</v>
      </c>
      <c r="S42" s="378">
        <f t="shared" si="5"/>
        <v>0</v>
      </c>
      <c r="T42" s="379">
        <f t="shared" si="6"/>
        <v>0</v>
      </c>
      <c r="U42" s="4"/>
    </row>
    <row r="43" spans="2:21" outlineLevel="1" x14ac:dyDescent="0.25">
      <c r="B43" s="4"/>
      <c r="C43" s="201" t="s">
        <v>400</v>
      </c>
      <c r="D43" s="192" t="s">
        <v>51</v>
      </c>
      <c r="E43" s="400" t="str">
        <f>IFERROR(VLOOKUP($D43,'START - AWARD DETAILS'!$F$21:$G$40,2,0),"")</f>
        <v/>
      </c>
      <c r="F43" s="345" t="e">
        <f>VLOOKUP(D43,'START - AWARD DETAILS'!$F$20:$I$40,3,0)</f>
        <v>#N/A</v>
      </c>
      <c r="G43" s="192" t="s">
        <v>51</v>
      </c>
      <c r="H43" s="377">
        <f>IF(E43="HEI",'START - AWARD DETAILS'!$G$12,'START - AWARD DETAILS'!$G$13)</f>
        <v>1</v>
      </c>
      <c r="I43" s="101"/>
      <c r="J43" s="176">
        <f t="shared" si="0"/>
        <v>0</v>
      </c>
      <c r="K43" s="101"/>
      <c r="L43" s="176">
        <f t="shared" si="1"/>
        <v>0</v>
      </c>
      <c r="M43" s="101"/>
      <c r="N43" s="176">
        <f t="shared" si="2"/>
        <v>0</v>
      </c>
      <c r="O43" s="101"/>
      <c r="P43" s="176">
        <f t="shared" si="3"/>
        <v>0</v>
      </c>
      <c r="Q43" s="101"/>
      <c r="R43" s="176">
        <f t="shared" si="4"/>
        <v>0</v>
      </c>
      <c r="S43" s="378">
        <f t="shared" si="5"/>
        <v>0</v>
      </c>
      <c r="T43" s="379">
        <f t="shared" si="6"/>
        <v>0</v>
      </c>
      <c r="U43" s="4"/>
    </row>
    <row r="44" spans="2:21" outlineLevel="1" x14ac:dyDescent="0.25">
      <c r="B44" s="4"/>
      <c r="C44" s="201" t="s">
        <v>400</v>
      </c>
      <c r="D44" s="192" t="s">
        <v>51</v>
      </c>
      <c r="E44" s="400" t="str">
        <f>IFERROR(VLOOKUP($D44,'START - AWARD DETAILS'!$F$21:$G$40,2,0),"")</f>
        <v/>
      </c>
      <c r="F44" s="345" t="e">
        <f>VLOOKUP(D44,'START - AWARD DETAILS'!$F$20:$I$40,3,0)</f>
        <v>#N/A</v>
      </c>
      <c r="G44" s="192" t="s">
        <v>51</v>
      </c>
      <c r="H44" s="377">
        <f>IF(E44="HEI",'START - AWARD DETAILS'!$G$12,'START - AWARD DETAILS'!$G$13)</f>
        <v>1</v>
      </c>
      <c r="I44" s="101"/>
      <c r="J44" s="176">
        <f t="shared" si="0"/>
        <v>0</v>
      </c>
      <c r="K44" s="101"/>
      <c r="L44" s="176">
        <f t="shared" si="1"/>
        <v>0</v>
      </c>
      <c r="M44" s="101"/>
      <c r="N44" s="176">
        <f t="shared" si="2"/>
        <v>0</v>
      </c>
      <c r="O44" s="101"/>
      <c r="P44" s="176">
        <f t="shared" si="3"/>
        <v>0</v>
      </c>
      <c r="Q44" s="101"/>
      <c r="R44" s="176">
        <f t="shared" si="4"/>
        <v>0</v>
      </c>
      <c r="S44" s="378">
        <f t="shared" si="5"/>
        <v>0</v>
      </c>
      <c r="T44" s="379">
        <f t="shared" si="6"/>
        <v>0</v>
      </c>
      <c r="U44" s="4"/>
    </row>
    <row r="45" spans="2:21" outlineLevel="1" x14ac:dyDescent="0.25">
      <c r="B45" s="4"/>
      <c r="C45" s="201" t="s">
        <v>400</v>
      </c>
      <c r="D45" s="192" t="s">
        <v>51</v>
      </c>
      <c r="E45" s="400" t="str">
        <f>IFERROR(VLOOKUP($D45,'START - AWARD DETAILS'!$F$21:$G$40,2,0),"")</f>
        <v/>
      </c>
      <c r="F45" s="345" t="e">
        <f>VLOOKUP(D45,'START - AWARD DETAILS'!$F$20:$I$40,3,0)</f>
        <v>#N/A</v>
      </c>
      <c r="G45" s="192" t="s">
        <v>51</v>
      </c>
      <c r="H45" s="377">
        <f>IF(E45="HEI",'START - AWARD DETAILS'!$G$12,'START - AWARD DETAILS'!$G$13)</f>
        <v>1</v>
      </c>
      <c r="I45" s="101"/>
      <c r="J45" s="176">
        <f t="shared" si="0"/>
        <v>0</v>
      </c>
      <c r="K45" s="101"/>
      <c r="L45" s="176">
        <f t="shared" si="1"/>
        <v>0</v>
      </c>
      <c r="M45" s="101"/>
      <c r="N45" s="176">
        <f t="shared" si="2"/>
        <v>0</v>
      </c>
      <c r="O45" s="101"/>
      <c r="P45" s="176">
        <f t="shared" si="3"/>
        <v>0</v>
      </c>
      <c r="Q45" s="101"/>
      <c r="R45" s="176">
        <f t="shared" si="4"/>
        <v>0</v>
      </c>
      <c r="S45" s="378">
        <f t="shared" si="5"/>
        <v>0</v>
      </c>
      <c r="T45" s="379">
        <f t="shared" si="6"/>
        <v>0</v>
      </c>
      <c r="U45" s="4"/>
    </row>
    <row r="46" spans="2:21" outlineLevel="1" x14ac:dyDescent="0.25">
      <c r="B46" s="4"/>
      <c r="C46" s="201" t="s">
        <v>400</v>
      </c>
      <c r="D46" s="192" t="s">
        <v>51</v>
      </c>
      <c r="E46" s="400" t="str">
        <f>IFERROR(VLOOKUP($D46,'START - AWARD DETAILS'!$F$21:$G$40,2,0),"")</f>
        <v/>
      </c>
      <c r="F46" s="345" t="e">
        <f>VLOOKUP(D46,'START - AWARD DETAILS'!$F$20:$I$40,3,0)</f>
        <v>#N/A</v>
      </c>
      <c r="G46" s="192" t="s">
        <v>51</v>
      </c>
      <c r="H46" s="377">
        <f>IF(E46="HEI",'START - AWARD DETAILS'!$G$12,'START - AWARD DETAILS'!$G$13)</f>
        <v>1</v>
      </c>
      <c r="I46" s="101"/>
      <c r="J46" s="176">
        <f t="shared" si="0"/>
        <v>0</v>
      </c>
      <c r="K46" s="101"/>
      <c r="L46" s="176">
        <f t="shared" si="1"/>
        <v>0</v>
      </c>
      <c r="M46" s="101"/>
      <c r="N46" s="176">
        <f t="shared" si="2"/>
        <v>0</v>
      </c>
      <c r="O46" s="101"/>
      <c r="P46" s="176">
        <f t="shared" si="3"/>
        <v>0</v>
      </c>
      <c r="Q46" s="101"/>
      <c r="R46" s="176">
        <f t="shared" si="4"/>
        <v>0</v>
      </c>
      <c r="S46" s="378">
        <f t="shared" si="5"/>
        <v>0</v>
      </c>
      <c r="T46" s="379">
        <f t="shared" si="6"/>
        <v>0</v>
      </c>
      <c r="U46" s="4"/>
    </row>
    <row r="47" spans="2:21" outlineLevel="1" x14ac:dyDescent="0.25">
      <c r="B47" s="4"/>
      <c r="C47" s="201" t="s">
        <v>400</v>
      </c>
      <c r="D47" s="192" t="s">
        <v>51</v>
      </c>
      <c r="E47" s="400" t="str">
        <f>IFERROR(VLOOKUP($D47,'START - AWARD DETAILS'!$F$21:$G$40,2,0),"")</f>
        <v/>
      </c>
      <c r="F47" s="345" t="e">
        <f>VLOOKUP(D47,'START - AWARD DETAILS'!$F$20:$I$40,3,0)</f>
        <v>#N/A</v>
      </c>
      <c r="G47" s="192" t="s">
        <v>51</v>
      </c>
      <c r="H47" s="377">
        <f>IF(E47="HEI",'START - AWARD DETAILS'!$G$12,'START - AWARD DETAILS'!$G$13)</f>
        <v>1</v>
      </c>
      <c r="I47" s="101"/>
      <c r="J47" s="176">
        <f t="shared" si="0"/>
        <v>0</v>
      </c>
      <c r="K47" s="101"/>
      <c r="L47" s="176">
        <f t="shared" si="1"/>
        <v>0</v>
      </c>
      <c r="M47" s="101"/>
      <c r="N47" s="176">
        <f t="shared" si="2"/>
        <v>0</v>
      </c>
      <c r="O47" s="101"/>
      <c r="P47" s="176">
        <f t="shared" si="3"/>
        <v>0</v>
      </c>
      <c r="Q47" s="101"/>
      <c r="R47" s="176">
        <f t="shared" si="4"/>
        <v>0</v>
      </c>
      <c r="S47" s="378">
        <f t="shared" si="5"/>
        <v>0</v>
      </c>
      <c r="T47" s="379">
        <f t="shared" si="6"/>
        <v>0</v>
      </c>
      <c r="U47" s="4"/>
    </row>
    <row r="48" spans="2:21" outlineLevel="1" x14ac:dyDescent="0.25">
      <c r="B48" s="4"/>
      <c r="C48" s="201" t="s">
        <v>400</v>
      </c>
      <c r="D48" s="192" t="s">
        <v>51</v>
      </c>
      <c r="E48" s="400" t="str">
        <f>IFERROR(VLOOKUP($D48,'START - AWARD DETAILS'!$F$21:$G$40,2,0),"")</f>
        <v/>
      </c>
      <c r="F48" s="345" t="e">
        <f>VLOOKUP(D48,'START - AWARD DETAILS'!$F$20:$I$40,3,0)</f>
        <v>#N/A</v>
      </c>
      <c r="G48" s="192" t="s">
        <v>51</v>
      </c>
      <c r="H48" s="377">
        <f>IF(E48="HEI",'START - AWARD DETAILS'!$G$12,'START - AWARD DETAILS'!$G$13)</f>
        <v>1</v>
      </c>
      <c r="I48" s="101"/>
      <c r="J48" s="176">
        <f t="shared" si="0"/>
        <v>0</v>
      </c>
      <c r="K48" s="101"/>
      <c r="L48" s="176">
        <f t="shared" si="1"/>
        <v>0</v>
      </c>
      <c r="M48" s="101"/>
      <c r="N48" s="176">
        <f t="shared" si="2"/>
        <v>0</v>
      </c>
      <c r="O48" s="101"/>
      <c r="P48" s="176">
        <f t="shared" si="3"/>
        <v>0</v>
      </c>
      <c r="Q48" s="101"/>
      <c r="R48" s="176">
        <f t="shared" si="4"/>
        <v>0</v>
      </c>
      <c r="S48" s="378">
        <f t="shared" si="5"/>
        <v>0</v>
      </c>
      <c r="T48" s="379">
        <f t="shared" si="6"/>
        <v>0</v>
      </c>
      <c r="U48" s="4"/>
    </row>
    <row r="49" spans="2:21" outlineLevel="1" x14ac:dyDescent="0.25">
      <c r="B49" s="4"/>
      <c r="C49" s="201" t="s">
        <v>400</v>
      </c>
      <c r="D49" s="192" t="s">
        <v>51</v>
      </c>
      <c r="E49" s="400" t="str">
        <f>IFERROR(VLOOKUP($D49,'START - AWARD DETAILS'!$F$21:$G$40,2,0),"")</f>
        <v/>
      </c>
      <c r="F49" s="345" t="e">
        <f>VLOOKUP(D49,'START - AWARD DETAILS'!$F$20:$I$40,3,0)</f>
        <v>#N/A</v>
      </c>
      <c r="G49" s="192" t="s">
        <v>51</v>
      </c>
      <c r="H49" s="377">
        <f>IF(E49="HEI",'START - AWARD DETAILS'!$G$12,'START - AWARD DETAILS'!$G$13)</f>
        <v>1</v>
      </c>
      <c r="I49" s="101"/>
      <c r="J49" s="176">
        <f t="shared" si="0"/>
        <v>0</v>
      </c>
      <c r="K49" s="101"/>
      <c r="L49" s="176">
        <f t="shared" si="1"/>
        <v>0</v>
      </c>
      <c r="M49" s="101"/>
      <c r="N49" s="176">
        <f t="shared" si="2"/>
        <v>0</v>
      </c>
      <c r="O49" s="101"/>
      <c r="P49" s="176">
        <f t="shared" si="3"/>
        <v>0</v>
      </c>
      <c r="Q49" s="101"/>
      <c r="R49" s="176">
        <f t="shared" si="4"/>
        <v>0</v>
      </c>
      <c r="S49" s="378">
        <f t="shared" si="5"/>
        <v>0</v>
      </c>
      <c r="T49" s="379">
        <f t="shared" si="6"/>
        <v>0</v>
      </c>
      <c r="U49" s="4"/>
    </row>
    <row r="50" spans="2:21" outlineLevel="1" x14ac:dyDescent="0.25">
      <c r="B50" s="4"/>
      <c r="C50" s="201" t="s">
        <v>400</v>
      </c>
      <c r="D50" s="192" t="s">
        <v>51</v>
      </c>
      <c r="E50" s="400" t="str">
        <f>IFERROR(VLOOKUP($D50,'START - AWARD DETAILS'!$F$21:$G$40,2,0),"")</f>
        <v/>
      </c>
      <c r="F50" s="345" t="e">
        <f>VLOOKUP(D50,'START - AWARD DETAILS'!$F$20:$I$40,3,0)</f>
        <v>#N/A</v>
      </c>
      <c r="G50" s="192" t="s">
        <v>51</v>
      </c>
      <c r="H50" s="377">
        <f>IF(E50="HEI",'START - AWARD DETAILS'!$G$12,'START - AWARD DETAILS'!$G$13)</f>
        <v>1</v>
      </c>
      <c r="I50" s="101"/>
      <c r="J50" s="176">
        <f t="shared" si="0"/>
        <v>0</v>
      </c>
      <c r="K50" s="101"/>
      <c r="L50" s="176">
        <f t="shared" si="1"/>
        <v>0</v>
      </c>
      <c r="M50" s="101"/>
      <c r="N50" s="176">
        <f t="shared" si="2"/>
        <v>0</v>
      </c>
      <c r="O50" s="101"/>
      <c r="P50" s="176">
        <f t="shared" si="3"/>
        <v>0</v>
      </c>
      <c r="Q50" s="101"/>
      <c r="R50" s="176">
        <f t="shared" si="4"/>
        <v>0</v>
      </c>
      <c r="S50" s="378">
        <f t="shared" si="5"/>
        <v>0</v>
      </c>
      <c r="T50" s="379">
        <f t="shared" si="6"/>
        <v>0</v>
      </c>
      <c r="U50" s="4"/>
    </row>
    <row r="51" spans="2:21" outlineLevel="1" x14ac:dyDescent="0.25">
      <c r="B51" s="4"/>
      <c r="C51" s="201" t="s">
        <v>400</v>
      </c>
      <c r="D51" s="192" t="s">
        <v>51</v>
      </c>
      <c r="E51" s="400" t="str">
        <f>IFERROR(VLOOKUP($D51,'START - AWARD DETAILS'!$F$21:$G$40,2,0),"")</f>
        <v/>
      </c>
      <c r="F51" s="345" t="e">
        <f>VLOOKUP(D51,'START - AWARD DETAILS'!$F$20:$I$40,3,0)</f>
        <v>#N/A</v>
      </c>
      <c r="G51" s="192" t="s">
        <v>51</v>
      </c>
      <c r="H51" s="377">
        <f>IF(E51="HEI",'START - AWARD DETAILS'!$G$12,'START - AWARD DETAILS'!$G$13)</f>
        <v>1</v>
      </c>
      <c r="I51" s="101"/>
      <c r="J51" s="176">
        <f t="shared" si="0"/>
        <v>0</v>
      </c>
      <c r="K51" s="101"/>
      <c r="L51" s="176">
        <f t="shared" si="1"/>
        <v>0</v>
      </c>
      <c r="M51" s="101"/>
      <c r="N51" s="176">
        <f t="shared" si="2"/>
        <v>0</v>
      </c>
      <c r="O51" s="101"/>
      <c r="P51" s="176">
        <f t="shared" si="3"/>
        <v>0</v>
      </c>
      <c r="Q51" s="101"/>
      <c r="R51" s="176">
        <f t="shared" si="4"/>
        <v>0</v>
      </c>
      <c r="S51" s="378">
        <f t="shared" si="5"/>
        <v>0</v>
      </c>
      <c r="T51" s="379">
        <f t="shared" si="6"/>
        <v>0</v>
      </c>
      <c r="U51" s="4"/>
    </row>
    <row r="52" spans="2:21" outlineLevel="1" x14ac:dyDescent="0.25">
      <c r="B52" s="4"/>
      <c r="C52" s="201" t="s">
        <v>400</v>
      </c>
      <c r="D52" s="192" t="s">
        <v>51</v>
      </c>
      <c r="E52" s="400" t="str">
        <f>IFERROR(VLOOKUP($D52,'START - AWARD DETAILS'!$F$21:$G$40,2,0),"")</f>
        <v/>
      </c>
      <c r="F52" s="345" t="e">
        <f>VLOOKUP(D52,'START - AWARD DETAILS'!$F$20:$I$40,3,0)</f>
        <v>#N/A</v>
      </c>
      <c r="G52" s="192" t="s">
        <v>51</v>
      </c>
      <c r="H52" s="377">
        <f>IF(E52="HEI",'START - AWARD DETAILS'!$G$12,'START - AWARD DETAILS'!$G$13)</f>
        <v>1</v>
      </c>
      <c r="I52" s="101"/>
      <c r="J52" s="176">
        <f t="shared" si="0"/>
        <v>0</v>
      </c>
      <c r="K52" s="101"/>
      <c r="L52" s="176">
        <f t="shared" si="1"/>
        <v>0</v>
      </c>
      <c r="M52" s="101"/>
      <c r="N52" s="176">
        <f t="shared" si="2"/>
        <v>0</v>
      </c>
      <c r="O52" s="101"/>
      <c r="P52" s="176">
        <f t="shared" si="3"/>
        <v>0</v>
      </c>
      <c r="Q52" s="101"/>
      <c r="R52" s="176">
        <f t="shared" si="4"/>
        <v>0</v>
      </c>
      <c r="S52" s="378">
        <f t="shared" si="5"/>
        <v>0</v>
      </c>
      <c r="T52" s="379">
        <f t="shared" si="6"/>
        <v>0</v>
      </c>
      <c r="U52" s="4"/>
    </row>
    <row r="53" spans="2:21" outlineLevel="1" x14ac:dyDescent="0.25">
      <c r="B53" s="4"/>
      <c r="C53" s="201" t="s">
        <v>400</v>
      </c>
      <c r="D53" s="192" t="s">
        <v>51</v>
      </c>
      <c r="E53" s="400" t="str">
        <f>IFERROR(VLOOKUP($D53,'START - AWARD DETAILS'!$F$21:$G$40,2,0),"")</f>
        <v/>
      </c>
      <c r="F53" s="345" t="e">
        <f>VLOOKUP(D53,'START - AWARD DETAILS'!$F$20:$I$40,3,0)</f>
        <v>#N/A</v>
      </c>
      <c r="G53" s="192" t="s">
        <v>51</v>
      </c>
      <c r="H53" s="377">
        <f>IF(E53="HEI",'START - AWARD DETAILS'!$G$12,'START - AWARD DETAILS'!$G$13)</f>
        <v>1</v>
      </c>
      <c r="I53" s="101"/>
      <c r="J53" s="176">
        <f t="shared" si="0"/>
        <v>0</v>
      </c>
      <c r="K53" s="101"/>
      <c r="L53" s="176">
        <f t="shared" si="1"/>
        <v>0</v>
      </c>
      <c r="M53" s="101"/>
      <c r="N53" s="176">
        <f t="shared" si="2"/>
        <v>0</v>
      </c>
      <c r="O53" s="101"/>
      <c r="P53" s="176">
        <f t="shared" si="3"/>
        <v>0</v>
      </c>
      <c r="Q53" s="101"/>
      <c r="R53" s="176">
        <f t="shared" si="4"/>
        <v>0</v>
      </c>
      <c r="S53" s="378">
        <f t="shared" si="5"/>
        <v>0</v>
      </c>
      <c r="T53" s="379">
        <f t="shared" si="6"/>
        <v>0</v>
      </c>
      <c r="U53" s="4"/>
    </row>
    <row r="54" spans="2:21" outlineLevel="1" x14ac:dyDescent="0.25">
      <c r="B54" s="4"/>
      <c r="C54" s="201" t="s">
        <v>400</v>
      </c>
      <c r="D54" s="192" t="s">
        <v>51</v>
      </c>
      <c r="E54" s="400" t="str">
        <f>IFERROR(VLOOKUP($D54,'START - AWARD DETAILS'!$F$21:$G$40,2,0),"")</f>
        <v/>
      </c>
      <c r="F54" s="345" t="e">
        <f>VLOOKUP(D54,'START - AWARD DETAILS'!$F$20:$I$40,3,0)</f>
        <v>#N/A</v>
      </c>
      <c r="G54" s="192" t="s">
        <v>51</v>
      </c>
      <c r="H54" s="377">
        <f>IF(E54="HEI",'START - AWARD DETAILS'!$G$12,'START - AWARD DETAILS'!$G$13)</f>
        <v>1</v>
      </c>
      <c r="I54" s="101"/>
      <c r="J54" s="176">
        <f t="shared" si="0"/>
        <v>0</v>
      </c>
      <c r="K54" s="101"/>
      <c r="L54" s="176">
        <f t="shared" si="1"/>
        <v>0</v>
      </c>
      <c r="M54" s="101"/>
      <c r="N54" s="176">
        <f t="shared" si="2"/>
        <v>0</v>
      </c>
      <c r="O54" s="101"/>
      <c r="P54" s="176">
        <f t="shared" si="3"/>
        <v>0</v>
      </c>
      <c r="Q54" s="101"/>
      <c r="R54" s="176">
        <f t="shared" si="4"/>
        <v>0</v>
      </c>
      <c r="S54" s="378">
        <f t="shared" si="5"/>
        <v>0</v>
      </c>
      <c r="T54" s="379">
        <f t="shared" si="6"/>
        <v>0</v>
      </c>
      <c r="U54" s="4"/>
    </row>
    <row r="55" spans="2:21" outlineLevel="1" x14ac:dyDescent="0.25">
      <c r="B55" s="4"/>
      <c r="C55" s="201" t="s">
        <v>400</v>
      </c>
      <c r="D55" s="192" t="s">
        <v>51</v>
      </c>
      <c r="E55" s="400" t="str">
        <f>IFERROR(VLOOKUP($D55,'START - AWARD DETAILS'!$F$21:$G$40,2,0),"")</f>
        <v/>
      </c>
      <c r="F55" s="345" t="e">
        <f>VLOOKUP(D55,'START - AWARD DETAILS'!$F$20:$I$40,3,0)</f>
        <v>#N/A</v>
      </c>
      <c r="G55" s="192" t="s">
        <v>51</v>
      </c>
      <c r="H55" s="377">
        <f>IF(E55="HEI",'START - AWARD DETAILS'!$G$12,'START - AWARD DETAILS'!$G$13)</f>
        <v>1</v>
      </c>
      <c r="I55" s="101"/>
      <c r="J55" s="176">
        <f t="shared" si="0"/>
        <v>0</v>
      </c>
      <c r="K55" s="101"/>
      <c r="L55" s="176">
        <f t="shared" si="1"/>
        <v>0</v>
      </c>
      <c r="M55" s="101"/>
      <c r="N55" s="176">
        <f t="shared" si="2"/>
        <v>0</v>
      </c>
      <c r="O55" s="101"/>
      <c r="P55" s="176">
        <f t="shared" si="3"/>
        <v>0</v>
      </c>
      <c r="Q55" s="101"/>
      <c r="R55" s="176">
        <f t="shared" si="4"/>
        <v>0</v>
      </c>
      <c r="S55" s="378">
        <f t="shared" si="5"/>
        <v>0</v>
      </c>
      <c r="T55" s="379">
        <f t="shared" si="6"/>
        <v>0</v>
      </c>
      <c r="U55" s="4"/>
    </row>
    <row r="56" spans="2:21" outlineLevel="1" x14ac:dyDescent="0.25">
      <c r="B56" s="4"/>
      <c r="C56" s="201" t="s">
        <v>400</v>
      </c>
      <c r="D56" s="192" t="s">
        <v>51</v>
      </c>
      <c r="E56" s="400" t="str">
        <f>IFERROR(VLOOKUP($D56,'START - AWARD DETAILS'!$F$21:$G$40,2,0),"")</f>
        <v/>
      </c>
      <c r="F56" s="345" t="e">
        <f>VLOOKUP(D56,'START - AWARD DETAILS'!$F$20:$I$40,3,0)</f>
        <v>#N/A</v>
      </c>
      <c r="G56" s="192" t="s">
        <v>51</v>
      </c>
      <c r="H56" s="377">
        <f>IF(E56="HEI",'START - AWARD DETAILS'!$G$12,'START - AWARD DETAILS'!$G$13)</f>
        <v>1</v>
      </c>
      <c r="I56" s="101"/>
      <c r="J56" s="176">
        <f t="shared" si="0"/>
        <v>0</v>
      </c>
      <c r="K56" s="101"/>
      <c r="L56" s="176">
        <f t="shared" si="1"/>
        <v>0</v>
      </c>
      <c r="M56" s="101"/>
      <c r="N56" s="176">
        <f t="shared" si="2"/>
        <v>0</v>
      </c>
      <c r="O56" s="101"/>
      <c r="P56" s="176">
        <f t="shared" si="3"/>
        <v>0</v>
      </c>
      <c r="Q56" s="101"/>
      <c r="R56" s="176">
        <f t="shared" si="4"/>
        <v>0</v>
      </c>
      <c r="S56" s="378">
        <f t="shared" si="5"/>
        <v>0</v>
      </c>
      <c r="T56" s="379">
        <f t="shared" si="6"/>
        <v>0</v>
      </c>
      <c r="U56" s="4"/>
    </row>
    <row r="57" spans="2:21" outlineLevel="1" x14ac:dyDescent="0.25">
      <c r="B57" s="4"/>
      <c r="C57" s="201" t="s">
        <v>400</v>
      </c>
      <c r="D57" s="192" t="s">
        <v>51</v>
      </c>
      <c r="E57" s="400" t="str">
        <f>IFERROR(VLOOKUP($D57,'START - AWARD DETAILS'!$F$21:$G$40,2,0),"")</f>
        <v/>
      </c>
      <c r="F57" s="345" t="e">
        <f>VLOOKUP(D57,'START - AWARD DETAILS'!$F$20:$I$40,3,0)</f>
        <v>#N/A</v>
      </c>
      <c r="G57" s="192" t="s">
        <v>51</v>
      </c>
      <c r="H57" s="377">
        <f>IF(E57="HEI",'START - AWARD DETAILS'!$G$12,'START - AWARD DETAILS'!$G$13)</f>
        <v>1</v>
      </c>
      <c r="I57" s="101"/>
      <c r="J57" s="176">
        <f t="shared" si="0"/>
        <v>0</v>
      </c>
      <c r="K57" s="101"/>
      <c r="L57" s="176">
        <f t="shared" si="1"/>
        <v>0</v>
      </c>
      <c r="M57" s="101"/>
      <c r="N57" s="176">
        <f t="shared" si="2"/>
        <v>0</v>
      </c>
      <c r="O57" s="101"/>
      <c r="P57" s="176">
        <f t="shared" si="3"/>
        <v>0</v>
      </c>
      <c r="Q57" s="101"/>
      <c r="R57" s="176">
        <f t="shared" si="4"/>
        <v>0</v>
      </c>
      <c r="S57" s="378">
        <f t="shared" si="5"/>
        <v>0</v>
      </c>
      <c r="T57" s="379">
        <f t="shared" si="6"/>
        <v>0</v>
      </c>
      <c r="U57" s="4"/>
    </row>
    <row r="58" spans="2:21" outlineLevel="1" x14ac:dyDescent="0.25">
      <c r="B58" s="4"/>
      <c r="C58" s="201" t="s">
        <v>400</v>
      </c>
      <c r="D58" s="192" t="s">
        <v>51</v>
      </c>
      <c r="E58" s="400" t="str">
        <f>IFERROR(VLOOKUP($D58,'START - AWARD DETAILS'!$F$21:$G$40,2,0),"")</f>
        <v/>
      </c>
      <c r="F58" s="345" t="e">
        <f>VLOOKUP(D58,'START - AWARD DETAILS'!$F$20:$I$40,3,0)</f>
        <v>#N/A</v>
      </c>
      <c r="G58" s="192" t="s">
        <v>51</v>
      </c>
      <c r="H58" s="377">
        <f>IF(E58="HEI",'START - AWARD DETAILS'!$G$12,'START - AWARD DETAILS'!$G$13)</f>
        <v>1</v>
      </c>
      <c r="I58" s="101"/>
      <c r="J58" s="176">
        <f t="shared" si="0"/>
        <v>0</v>
      </c>
      <c r="K58" s="101"/>
      <c r="L58" s="176">
        <f t="shared" si="1"/>
        <v>0</v>
      </c>
      <c r="M58" s="101"/>
      <c r="N58" s="176">
        <f t="shared" si="2"/>
        <v>0</v>
      </c>
      <c r="O58" s="101"/>
      <c r="P58" s="176">
        <f t="shared" si="3"/>
        <v>0</v>
      </c>
      <c r="Q58" s="101"/>
      <c r="R58" s="176">
        <f t="shared" si="4"/>
        <v>0</v>
      </c>
      <c r="S58" s="378">
        <f t="shared" si="5"/>
        <v>0</v>
      </c>
      <c r="T58" s="379">
        <f t="shared" si="6"/>
        <v>0</v>
      </c>
      <c r="U58" s="4"/>
    </row>
    <row r="59" spans="2:21" outlineLevel="1" x14ac:dyDescent="0.25">
      <c r="B59" s="4"/>
      <c r="C59" s="201" t="s">
        <v>400</v>
      </c>
      <c r="D59" s="192" t="s">
        <v>51</v>
      </c>
      <c r="E59" s="400" t="str">
        <f>IFERROR(VLOOKUP($D59,'START - AWARD DETAILS'!$F$21:$G$40,2,0),"")</f>
        <v/>
      </c>
      <c r="F59" s="345" t="e">
        <f>VLOOKUP(D59,'START - AWARD DETAILS'!$F$20:$I$40,3,0)</f>
        <v>#N/A</v>
      </c>
      <c r="G59" s="192" t="s">
        <v>51</v>
      </c>
      <c r="H59" s="377">
        <f>IF(E59="HEI",'START - AWARD DETAILS'!$G$12,'START - AWARD DETAILS'!$G$13)</f>
        <v>1</v>
      </c>
      <c r="I59" s="101"/>
      <c r="J59" s="176">
        <f t="shared" si="0"/>
        <v>0</v>
      </c>
      <c r="K59" s="101"/>
      <c r="L59" s="176">
        <f t="shared" si="1"/>
        <v>0</v>
      </c>
      <c r="M59" s="101"/>
      <c r="N59" s="176">
        <f t="shared" si="2"/>
        <v>0</v>
      </c>
      <c r="O59" s="101"/>
      <c r="P59" s="176">
        <f t="shared" si="3"/>
        <v>0</v>
      </c>
      <c r="Q59" s="101"/>
      <c r="R59" s="176">
        <f t="shared" si="4"/>
        <v>0</v>
      </c>
      <c r="S59" s="378">
        <f t="shared" si="5"/>
        <v>0</v>
      </c>
      <c r="T59" s="379">
        <f t="shared" si="6"/>
        <v>0</v>
      </c>
      <c r="U59" s="4"/>
    </row>
    <row r="60" spans="2:21" outlineLevel="1" x14ac:dyDescent="0.25">
      <c r="B60" s="4"/>
      <c r="C60" s="201" t="s">
        <v>400</v>
      </c>
      <c r="D60" s="192" t="s">
        <v>51</v>
      </c>
      <c r="E60" s="400" t="str">
        <f>IFERROR(VLOOKUP($D60,'START - AWARD DETAILS'!$F$21:$G$40,2,0),"")</f>
        <v/>
      </c>
      <c r="F60" s="345" t="e">
        <f>VLOOKUP(D60,'START - AWARD DETAILS'!$F$20:$I$40,3,0)</f>
        <v>#N/A</v>
      </c>
      <c r="G60" s="192" t="s">
        <v>51</v>
      </c>
      <c r="H60" s="377">
        <f>IF(E60="HEI",'START - AWARD DETAILS'!$G$12,'START - AWARD DETAILS'!$G$13)</f>
        <v>1</v>
      </c>
      <c r="I60" s="101"/>
      <c r="J60" s="176">
        <f t="shared" si="0"/>
        <v>0</v>
      </c>
      <c r="K60" s="101"/>
      <c r="L60" s="176">
        <f t="shared" si="1"/>
        <v>0</v>
      </c>
      <c r="M60" s="101"/>
      <c r="N60" s="176">
        <f t="shared" si="2"/>
        <v>0</v>
      </c>
      <c r="O60" s="101"/>
      <c r="P60" s="176">
        <f t="shared" si="3"/>
        <v>0</v>
      </c>
      <c r="Q60" s="101"/>
      <c r="R60" s="176">
        <f t="shared" si="4"/>
        <v>0</v>
      </c>
      <c r="S60" s="378">
        <f t="shared" si="5"/>
        <v>0</v>
      </c>
      <c r="T60" s="379">
        <f t="shared" si="6"/>
        <v>0</v>
      </c>
      <c r="U60" s="4"/>
    </row>
    <row r="61" spans="2:21" ht="15.75" outlineLevel="1" thickBot="1" x14ac:dyDescent="0.3">
      <c r="B61" s="4"/>
      <c r="C61" s="201" t="s">
        <v>400</v>
      </c>
      <c r="D61" s="192" t="s">
        <v>51</v>
      </c>
      <c r="E61" s="400" t="str">
        <f>IFERROR(VLOOKUP($D61,'START - AWARD DETAILS'!$F$21:$G$40,2,0),"")</f>
        <v/>
      </c>
      <c r="F61" s="345" t="e">
        <f>VLOOKUP(D61,'START - AWARD DETAILS'!$F$20:$I$40,3,0)</f>
        <v>#N/A</v>
      </c>
      <c r="G61" s="192" t="s">
        <v>51</v>
      </c>
      <c r="H61" s="377">
        <f>IF(E61="HEI",'START - AWARD DETAILS'!$G$12,'START - AWARD DETAILS'!$G$13)</f>
        <v>1</v>
      </c>
      <c r="I61" s="101"/>
      <c r="J61" s="176">
        <f t="shared" si="0"/>
        <v>0</v>
      </c>
      <c r="K61" s="101"/>
      <c r="L61" s="176">
        <f t="shared" si="1"/>
        <v>0</v>
      </c>
      <c r="M61" s="101"/>
      <c r="N61" s="176">
        <f t="shared" si="2"/>
        <v>0</v>
      </c>
      <c r="O61" s="101"/>
      <c r="P61" s="176">
        <f t="shared" si="3"/>
        <v>0</v>
      </c>
      <c r="Q61" s="101"/>
      <c r="R61" s="176">
        <f t="shared" si="4"/>
        <v>0</v>
      </c>
      <c r="S61" s="378">
        <f t="shared" si="5"/>
        <v>0</v>
      </c>
      <c r="T61" s="379">
        <f t="shared" si="6"/>
        <v>0</v>
      </c>
      <c r="U61" s="4"/>
    </row>
    <row r="62" spans="2:21" ht="15.75" thickBot="1" x14ac:dyDescent="0.3">
      <c r="B62" s="4"/>
      <c r="C62" s="387"/>
      <c r="D62" s="388"/>
      <c r="E62" s="401"/>
      <c r="F62" s="401"/>
      <c r="G62" s="401"/>
      <c r="H62" s="401"/>
      <c r="I62" s="389">
        <f>SUM(I12:I61)</f>
        <v>0</v>
      </c>
      <c r="J62" s="389">
        <f t="shared" ref="J62:S62" si="7">SUM(J12:J61)</f>
        <v>0</v>
      </c>
      <c r="K62" s="389">
        <f t="shared" si="7"/>
        <v>0</v>
      </c>
      <c r="L62" s="389">
        <f t="shared" si="7"/>
        <v>0</v>
      </c>
      <c r="M62" s="389">
        <f t="shared" si="7"/>
        <v>0</v>
      </c>
      <c r="N62" s="389">
        <f t="shared" si="7"/>
        <v>0</v>
      </c>
      <c r="O62" s="389">
        <f t="shared" si="7"/>
        <v>0</v>
      </c>
      <c r="P62" s="389">
        <f t="shared" si="7"/>
        <v>0</v>
      </c>
      <c r="Q62" s="389">
        <f t="shared" si="7"/>
        <v>0</v>
      </c>
      <c r="R62" s="389">
        <f t="shared" si="7"/>
        <v>0</v>
      </c>
      <c r="S62" s="389">
        <f t="shared" si="7"/>
        <v>0</v>
      </c>
      <c r="T62" s="389">
        <f>SUM(T12:T61)</f>
        <v>0</v>
      </c>
      <c r="U62" s="4"/>
    </row>
    <row r="63" spans="2:21" ht="8.25" customHeight="1" x14ac:dyDescent="0.25">
      <c r="B63" s="4"/>
      <c r="C63" s="4"/>
      <c r="D63" s="4"/>
      <c r="E63" s="314"/>
      <c r="F63" s="314"/>
      <c r="G63" s="4"/>
      <c r="H63" s="4"/>
      <c r="I63" s="4"/>
      <c r="J63" s="4"/>
      <c r="K63" s="4"/>
      <c r="L63" s="4"/>
      <c r="M63" s="4"/>
      <c r="N63" s="4"/>
      <c r="O63" s="402"/>
      <c r="P63" s="402"/>
      <c r="Q63" s="402"/>
      <c r="R63" s="402"/>
      <c r="S63" s="402"/>
      <c r="T63" s="402"/>
      <c r="U63" s="402"/>
    </row>
    <row r="64" spans="2:21" ht="8.25" customHeight="1" thickBot="1" x14ac:dyDescent="0.3">
      <c r="B64" s="4"/>
      <c r="C64" s="4"/>
      <c r="D64" s="4"/>
      <c r="E64" s="314"/>
      <c r="F64" s="314"/>
      <c r="G64" s="4"/>
      <c r="H64" s="4"/>
      <c r="I64" s="4"/>
      <c r="J64" s="4"/>
      <c r="K64" s="4"/>
      <c r="L64" s="4"/>
      <c r="M64" s="4"/>
      <c r="N64" s="4"/>
      <c r="O64" s="402"/>
      <c r="P64" s="402"/>
      <c r="Q64" s="402"/>
      <c r="R64" s="402"/>
      <c r="S64" s="402"/>
      <c r="T64" s="402"/>
      <c r="U64" s="402"/>
    </row>
    <row r="65" spans="2:21" ht="15.75" thickBot="1" x14ac:dyDescent="0.3">
      <c r="B65" s="4"/>
      <c r="C65" s="366" t="s">
        <v>399</v>
      </c>
      <c r="D65" s="1"/>
      <c r="E65" s="399"/>
      <c r="F65" s="399"/>
      <c r="G65" s="1"/>
      <c r="H65" s="1"/>
      <c r="I65" s="1"/>
      <c r="J65" s="2"/>
      <c r="K65" s="4"/>
      <c r="L65" s="4"/>
      <c r="M65" s="4"/>
      <c r="N65" s="4"/>
      <c r="O65" s="402"/>
      <c r="P65" s="402"/>
      <c r="Q65" s="402"/>
      <c r="R65" s="402"/>
      <c r="S65" s="402"/>
      <c r="T65" s="402"/>
      <c r="U65" s="402"/>
    </row>
    <row r="66" spans="2:21" ht="229.5" customHeight="1" thickBot="1" x14ac:dyDescent="0.3">
      <c r="B66" s="4"/>
      <c r="C66" s="468"/>
      <c r="D66" s="469"/>
      <c r="E66" s="469"/>
      <c r="F66" s="469"/>
      <c r="G66" s="469"/>
      <c r="H66" s="469"/>
      <c r="I66" s="469"/>
      <c r="J66" s="470"/>
      <c r="K66" s="4"/>
      <c r="L66" s="4"/>
      <c r="M66" s="4"/>
      <c r="N66" s="4"/>
      <c r="O66" s="402"/>
      <c r="P66" s="402"/>
      <c r="Q66" s="402"/>
      <c r="R66" s="402"/>
      <c r="S66" s="402"/>
      <c r="T66" s="402"/>
      <c r="U66" s="402"/>
    </row>
    <row r="67" spans="2:21" ht="8.25" customHeight="1" x14ac:dyDescent="0.25">
      <c r="B67" s="4"/>
      <c r="C67" s="4"/>
      <c r="D67" s="4"/>
      <c r="E67" s="314"/>
      <c r="F67" s="314"/>
      <c r="G67" s="4"/>
      <c r="H67" s="4"/>
      <c r="I67" s="4"/>
      <c r="J67" s="4"/>
      <c r="K67" s="4"/>
      <c r="L67" s="4"/>
      <c r="M67" s="4"/>
      <c r="N67" s="4"/>
      <c r="O67" s="402"/>
      <c r="P67" s="402"/>
      <c r="Q67" s="402"/>
      <c r="R67" s="402"/>
      <c r="S67" s="402"/>
      <c r="T67" s="402"/>
      <c r="U67" s="402"/>
    </row>
    <row r="68" spans="2:21" ht="8.25" customHeight="1" x14ac:dyDescent="0.25">
      <c r="E68" s="398"/>
      <c r="F68" s="398"/>
    </row>
    <row r="69" spans="2:21" ht="15.75" hidden="1" thickBot="1" x14ac:dyDescent="0.3">
      <c r="C69" s="29" t="s">
        <v>408</v>
      </c>
      <c r="D69" s="32" t="s">
        <v>113</v>
      </c>
      <c r="E69" s="329" t="s">
        <v>125</v>
      </c>
      <c r="F69" s="433"/>
    </row>
    <row r="70" spans="2:21" ht="15.75" hidden="1" thickBot="1" x14ac:dyDescent="0.3">
      <c r="C70" s="3" t="s">
        <v>51</v>
      </c>
      <c r="D70" s="3" t="s">
        <v>51</v>
      </c>
      <c r="E70" s="12" t="s">
        <v>51</v>
      </c>
      <c r="F70" s="12"/>
    </row>
    <row r="71" spans="2:21" ht="15.75" hidden="1" thickBot="1" x14ac:dyDescent="0.3">
      <c r="B71">
        <v>1</v>
      </c>
      <c r="C71" s="3" t="s">
        <v>417</v>
      </c>
      <c r="D71" s="3" t="str">
        <f>IF('START - AWARD DETAILS'!F21="","",'START - AWARD DETAILS'!F21)</f>
        <v/>
      </c>
      <c r="E71" s="93" t="str">
        <f>IF('START - AWARD DETAILS'!D21=0,"",'START - AWARD DETAILS'!D21)</f>
        <v>CORE</v>
      </c>
      <c r="F71" s="434"/>
    </row>
    <row r="72" spans="2:21" ht="15.75" hidden="1" thickBot="1" x14ac:dyDescent="0.3">
      <c r="B72">
        <v>2</v>
      </c>
      <c r="C72" s="3" t="s">
        <v>418</v>
      </c>
      <c r="D72" s="3" t="str">
        <f>IF('START - AWARD DETAILS'!F22="","",'START - AWARD DETAILS'!F22)</f>
        <v/>
      </c>
      <c r="E72" s="93" t="str">
        <f>IF('START - AWARD DETAILS'!D22=0,"",'START - AWARD DETAILS'!D22)</f>
        <v/>
      </c>
      <c r="F72" s="434"/>
    </row>
    <row r="73" spans="2:21" ht="15.75" hidden="1" thickBot="1" x14ac:dyDescent="0.3">
      <c r="B73">
        <v>3</v>
      </c>
      <c r="C73" s="3" t="s">
        <v>420</v>
      </c>
      <c r="D73" s="3" t="str">
        <f>IF('START - AWARD DETAILS'!F23="","",'START - AWARD DETAILS'!F23)</f>
        <v/>
      </c>
      <c r="E73" s="93" t="str">
        <f>IF('START - AWARD DETAILS'!D23=0,"",'START - AWARD DETAILS'!D23)</f>
        <v/>
      </c>
      <c r="F73" s="434"/>
    </row>
    <row r="74" spans="2:21" ht="15.75" hidden="1" thickBot="1" x14ac:dyDescent="0.3">
      <c r="B74">
        <v>4</v>
      </c>
      <c r="C74" s="3" t="s">
        <v>435</v>
      </c>
      <c r="D74" s="3" t="str">
        <f>IF('START - AWARD DETAILS'!F24="","",'START - AWARD DETAILS'!F24)</f>
        <v/>
      </c>
      <c r="E74" s="93" t="str">
        <f>IF('START - AWARD DETAILS'!D24=0,"",'START - AWARD DETAILS'!D24)</f>
        <v/>
      </c>
      <c r="F74" s="434"/>
    </row>
    <row r="75" spans="2:21" ht="15.75" hidden="1" thickBot="1" x14ac:dyDescent="0.3">
      <c r="B75">
        <v>5</v>
      </c>
      <c r="D75" s="3" t="str">
        <f>IF('START - AWARD DETAILS'!F25="","",'START - AWARD DETAILS'!F25)</f>
        <v/>
      </c>
      <c r="E75" s="93" t="str">
        <f>IF('START - AWARD DETAILS'!D25=0,"",'START - AWARD DETAILS'!D25)</f>
        <v/>
      </c>
      <c r="F75" s="434"/>
    </row>
    <row r="76" spans="2:21" ht="15.75" hidden="1" thickBot="1" x14ac:dyDescent="0.3">
      <c r="B76">
        <v>6</v>
      </c>
      <c r="D76" s="3" t="str">
        <f>IF('START - AWARD DETAILS'!F26="","",'START - AWARD DETAILS'!F26)</f>
        <v/>
      </c>
      <c r="E76" s="93" t="str">
        <f>IF('START - AWARD DETAILS'!D26=0,"",'START - AWARD DETAILS'!D26)</f>
        <v/>
      </c>
      <c r="F76" s="434"/>
    </row>
    <row r="77" spans="2:21" ht="15.75" hidden="1" thickBot="1" x14ac:dyDescent="0.3">
      <c r="B77">
        <v>7</v>
      </c>
      <c r="D77" s="3" t="str">
        <f>IF('START - AWARD DETAILS'!F27="","",'START - AWARD DETAILS'!F27)</f>
        <v/>
      </c>
      <c r="E77" s="93" t="str">
        <f>IF('START - AWARD DETAILS'!D27=0,"",'START - AWARD DETAILS'!D27)</f>
        <v/>
      </c>
      <c r="F77" s="434"/>
    </row>
    <row r="78" spans="2:21" ht="15.75" hidden="1" thickBot="1" x14ac:dyDescent="0.3">
      <c r="B78">
        <v>8</v>
      </c>
      <c r="D78" s="3" t="str">
        <f>IF('START - AWARD DETAILS'!F28="","",'START - AWARD DETAILS'!F28)</f>
        <v/>
      </c>
      <c r="E78" s="93" t="str">
        <f>IF('START - AWARD DETAILS'!D28=0,"",'START - AWARD DETAILS'!D28)</f>
        <v/>
      </c>
      <c r="F78" s="434"/>
    </row>
    <row r="79" spans="2:21" ht="15.75" hidden="1" thickBot="1" x14ac:dyDescent="0.3">
      <c r="B79">
        <v>9</v>
      </c>
      <c r="D79" s="3" t="str">
        <f>IF('START - AWARD DETAILS'!F29="","",'START - AWARD DETAILS'!F29)</f>
        <v/>
      </c>
      <c r="E79" s="93" t="str">
        <f>IF('START - AWARD DETAILS'!D29=0,"",'START - AWARD DETAILS'!D29)</f>
        <v/>
      </c>
      <c r="F79" s="434"/>
    </row>
    <row r="80" spans="2:21" ht="15.75" hidden="1" thickBot="1" x14ac:dyDescent="0.3">
      <c r="B80">
        <v>10</v>
      </c>
      <c r="D80" s="3" t="str">
        <f>IF('START - AWARD DETAILS'!F30="","",'START - AWARD DETAILS'!F30)</f>
        <v/>
      </c>
      <c r="E80" s="93" t="str">
        <f>IF('START - AWARD DETAILS'!D30=0,"",'START - AWARD DETAILS'!D30)</f>
        <v/>
      </c>
      <c r="F80" s="434"/>
    </row>
    <row r="81" spans="2:6" ht="15.75" hidden="1" thickBot="1" x14ac:dyDescent="0.3">
      <c r="B81">
        <v>11</v>
      </c>
      <c r="D81" s="3" t="str">
        <f>IF('START - AWARD DETAILS'!F31="","",'START - AWARD DETAILS'!F31)</f>
        <v/>
      </c>
      <c r="E81" s="93" t="str">
        <f>IF('START - AWARD DETAILS'!D31=0,"",'START - AWARD DETAILS'!D31)</f>
        <v/>
      </c>
      <c r="F81" s="434"/>
    </row>
    <row r="82" spans="2:6" ht="15.75" hidden="1" thickBot="1" x14ac:dyDescent="0.3">
      <c r="B82">
        <v>12</v>
      </c>
      <c r="D82" s="3" t="str">
        <f>IF('START - AWARD DETAILS'!F32="","",'START - AWARD DETAILS'!F32)</f>
        <v/>
      </c>
      <c r="E82" s="93" t="str">
        <f>IF('START - AWARD DETAILS'!D32=0,"",'START - AWARD DETAILS'!D32)</f>
        <v/>
      </c>
      <c r="F82" s="434"/>
    </row>
    <row r="83" spans="2:6" ht="15.75" hidden="1" thickBot="1" x14ac:dyDescent="0.3">
      <c r="B83">
        <v>13</v>
      </c>
      <c r="D83" s="3" t="str">
        <f>IF('START - AWARD DETAILS'!F33="","",'START - AWARD DETAILS'!F33)</f>
        <v/>
      </c>
      <c r="E83" s="93" t="str">
        <f>IF('START - AWARD DETAILS'!D33=0,"",'START - AWARD DETAILS'!D33)</f>
        <v/>
      </c>
      <c r="F83" s="434"/>
    </row>
    <row r="84" spans="2:6" ht="15.75" hidden="1" thickBot="1" x14ac:dyDescent="0.3">
      <c r="B84">
        <v>14</v>
      </c>
      <c r="D84" s="3" t="str">
        <f>IF('START - AWARD DETAILS'!F34="","",'START - AWARD DETAILS'!F34)</f>
        <v/>
      </c>
      <c r="E84" s="93" t="str">
        <f>IF('START - AWARD DETAILS'!D34=0,"",'START - AWARD DETAILS'!D34)</f>
        <v/>
      </c>
      <c r="F84" s="434"/>
    </row>
    <row r="85" spans="2:6" ht="15.75" hidden="1" thickBot="1" x14ac:dyDescent="0.3">
      <c r="B85">
        <v>15</v>
      </c>
      <c r="D85" s="3" t="str">
        <f>IF('START - AWARD DETAILS'!F35="","",'START - AWARD DETAILS'!F35)</f>
        <v/>
      </c>
      <c r="E85" s="93" t="str">
        <f>IF('START - AWARD DETAILS'!D35=0,"",'START - AWARD DETAILS'!D35)</f>
        <v/>
      </c>
      <c r="F85" s="434"/>
    </row>
    <row r="86" spans="2:6" ht="15.75" hidden="1" thickBot="1" x14ac:dyDescent="0.3">
      <c r="B86">
        <v>16</v>
      </c>
      <c r="D86" s="3" t="str">
        <f>IF('START - AWARD DETAILS'!F36="","",'START - AWARD DETAILS'!F36)</f>
        <v/>
      </c>
      <c r="E86" s="93" t="str">
        <f>IF('START - AWARD DETAILS'!D36=0,"",'START - AWARD DETAILS'!D36)</f>
        <v/>
      </c>
      <c r="F86" s="434"/>
    </row>
    <row r="87" spans="2:6" ht="15.75" hidden="1" thickBot="1" x14ac:dyDescent="0.3">
      <c r="B87">
        <v>17</v>
      </c>
      <c r="D87" s="3" t="str">
        <f>IF('START - AWARD DETAILS'!F37="","",'START - AWARD DETAILS'!F37)</f>
        <v/>
      </c>
      <c r="E87" s="93" t="str">
        <f>IF('START - AWARD DETAILS'!D37=0,"",'START - AWARD DETAILS'!D37)</f>
        <v/>
      </c>
      <c r="F87" s="434"/>
    </row>
    <row r="88" spans="2:6" ht="15.75" hidden="1" thickBot="1" x14ac:dyDescent="0.3">
      <c r="B88">
        <v>17</v>
      </c>
      <c r="D88" s="3" t="str">
        <f>IF('START - AWARD DETAILS'!F38="","",'START - AWARD DETAILS'!F38)</f>
        <v/>
      </c>
      <c r="E88" s="93" t="str">
        <f>IF('START - AWARD DETAILS'!D38=0,"",'START - AWARD DETAILS'!D38)</f>
        <v/>
      </c>
      <c r="F88" s="434"/>
    </row>
    <row r="89" spans="2:6" ht="15.75" hidden="1" thickBot="1" x14ac:dyDescent="0.3">
      <c r="B89">
        <v>17</v>
      </c>
      <c r="D89" s="3" t="str">
        <f>IF('START - AWARD DETAILS'!F39="","",'START - AWARD DETAILS'!F39)</f>
        <v/>
      </c>
      <c r="E89" s="93" t="str">
        <f>IF('START - AWARD DETAILS'!D39=0,"",'START - AWARD DETAILS'!D39)</f>
        <v/>
      </c>
      <c r="F89" s="434"/>
    </row>
    <row r="90" spans="2:6" hidden="1" x14ac:dyDescent="0.25">
      <c r="B90">
        <v>17</v>
      </c>
      <c r="D90" s="3" t="str">
        <f>IF('START - AWARD DETAILS'!F40="","",'START - AWARD DETAILS'!F40)</f>
        <v/>
      </c>
      <c r="E90" s="93" t="str">
        <f>IF('START - AWARD DETAILS'!D40=0,"",'START - AWARD DETAILS'!D40)</f>
        <v/>
      </c>
      <c r="F90" s="434"/>
    </row>
  </sheetData>
  <sheetProtection algorithmName="SHA-512" hashValue="icqAZWQMgTSmdjNEEsSBGE95N1uHHWQEIObYYrQse45CWs2HNO7LohciJEJGcN3XcklQS9cePWJJf7YpQbAfhQ==" saltValue="1aYyZCH30UiTnxTnckkI3g==" spinCount="100000" sheet="1" selectLockedCells="1"/>
  <mergeCells count="3">
    <mergeCell ref="C3:J3"/>
    <mergeCell ref="C9:J9"/>
    <mergeCell ref="C66:J66"/>
  </mergeCells>
  <conditionalFormatting sqref="C12:E61 G12:G61">
    <cfRule type="expression" dxfId="17" priority="8" stopIfTrue="1">
      <formula>AND(OR(C12="",C12="(Select)",C12="[INSERT TEXT]"),$S12&lt;&gt;0)</formula>
    </cfRule>
  </conditionalFormatting>
  <conditionalFormatting sqref="H12:H61">
    <cfRule type="expression" dxfId="16" priority="7" stopIfTrue="1">
      <formula>H12&gt;IF($E12="HEI",INDIRECT("'AWARD DETAILS - RULES'!$G$12"),INDIRECT("'AWARD DETAILS - RULES'!$G$13"))</formula>
    </cfRule>
  </conditionalFormatting>
  <dataValidations count="3">
    <dataValidation type="list" allowBlank="1" showInputMessage="1" showErrorMessage="1" sqref="D12:D61" xr:uid="{00000000-0002-0000-0D00-000000000000}">
      <formula1>$D$70:$D$90</formula1>
    </dataValidation>
    <dataValidation type="decimal" operator="greaterThanOrEqual" allowBlank="1" showInputMessage="1" showErrorMessage="1" errorTitle="Travel, Subsistence and Conference Fees" error="Please enter a full numeric value in £'s only." sqref="I12:R12 P13:P61 J13:J61 L13:L61 N13:N61 R13:R61" xr:uid="{00000000-0002-0000-0D00-000002000000}">
      <formula1>0</formula1>
    </dataValidation>
    <dataValidation type="list" allowBlank="1" showInputMessage="1" showErrorMessage="1" sqref="G12:G61" xr:uid="{00000000-0002-0000-0D00-000001000000}">
      <formula1>$E$70:$E$90</formula1>
    </dataValidation>
  </dataValidation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1:U90"/>
  <sheetViews>
    <sheetView showGridLines="0" workbookViewId="0">
      <selection activeCell="I16" sqref="I16"/>
    </sheetView>
  </sheetViews>
  <sheetFormatPr defaultColWidth="0" defaultRowHeight="24" customHeight="1" zeroHeight="1" outlineLevelRow="1" x14ac:dyDescent="0.25"/>
  <cols>
    <col min="1" max="2" width="1.42578125" customWidth="1"/>
    <col min="3" max="4" width="40.42578125" customWidth="1"/>
    <col min="5" max="5" width="14.42578125" customWidth="1"/>
    <col min="6" max="6" width="29.5703125" customWidth="1"/>
    <col min="7" max="7" width="40.42578125" customWidth="1"/>
    <col min="8" max="20" width="11.42578125" customWidth="1"/>
    <col min="21" max="21" width="3.140625" customWidth="1"/>
    <col min="22" max="22" width="1.42578125" customWidth="1"/>
  </cols>
  <sheetData>
    <row r="1" spans="2:21" ht="8.25" customHeight="1" x14ac:dyDescent="0.25"/>
    <row r="2" spans="2:21" ht="8.25" customHeight="1" thickBot="1" x14ac:dyDescent="0.3">
      <c r="B2" s="4"/>
      <c r="C2" s="4"/>
      <c r="D2" s="4"/>
      <c r="E2" s="4"/>
      <c r="F2" s="4"/>
      <c r="G2" s="4"/>
      <c r="H2" s="4"/>
      <c r="I2" s="4"/>
      <c r="J2" s="4"/>
      <c r="K2" s="4"/>
      <c r="L2" s="4"/>
      <c r="M2" s="4"/>
      <c r="N2" s="4"/>
      <c r="O2" s="4"/>
      <c r="P2" s="4"/>
      <c r="Q2" s="4"/>
      <c r="R2" s="4"/>
      <c r="S2" s="4"/>
      <c r="T2" s="4"/>
      <c r="U2" s="4"/>
    </row>
    <row r="3" spans="2:21" ht="15" customHeight="1" thickBot="1" x14ac:dyDescent="0.3">
      <c r="B3" s="4"/>
      <c r="C3" s="447" t="s">
        <v>436</v>
      </c>
      <c r="D3" s="448"/>
      <c r="E3" s="448"/>
      <c r="F3" s="448"/>
      <c r="G3" s="448"/>
      <c r="H3" s="448"/>
      <c r="I3" s="448"/>
      <c r="J3" s="471"/>
      <c r="K3" s="75"/>
      <c r="L3" s="4"/>
      <c r="M3" s="4"/>
      <c r="N3" s="4"/>
      <c r="O3" s="4"/>
      <c r="P3" s="4"/>
      <c r="Q3" s="4"/>
      <c r="R3" s="4"/>
      <c r="S3" s="4"/>
      <c r="T3" s="4"/>
      <c r="U3" s="4"/>
    </row>
    <row r="4" spans="2:21" ht="8.25" customHeight="1" thickBot="1" x14ac:dyDescent="0.3">
      <c r="B4" s="4"/>
      <c r="C4" s="4"/>
      <c r="D4" s="4"/>
      <c r="E4" s="4"/>
      <c r="F4" s="4"/>
      <c r="G4" s="4"/>
      <c r="H4" s="4"/>
      <c r="I4" s="4"/>
      <c r="J4" s="4"/>
      <c r="K4" s="4"/>
      <c r="L4" s="4"/>
      <c r="M4" s="4"/>
      <c r="N4" s="4"/>
      <c r="O4" s="4"/>
      <c r="P4" s="4"/>
      <c r="Q4" s="4"/>
      <c r="R4" s="4"/>
      <c r="S4" s="4"/>
      <c r="T4" s="4"/>
      <c r="U4" s="4"/>
    </row>
    <row r="5" spans="2:21" ht="15" customHeight="1" thickBot="1" x14ac:dyDescent="0.3">
      <c r="B5" s="4"/>
      <c r="C5" s="5" t="s">
        <v>41</v>
      </c>
      <c r="D5" s="316" t="str">
        <f>IF('START - AWARD DETAILS'!$D$13="","",'START - AWARD DETAILS'!$D$13)</f>
        <v/>
      </c>
      <c r="E5" s="1"/>
      <c r="F5" s="1"/>
      <c r="G5" s="1"/>
      <c r="H5" s="1"/>
      <c r="I5" s="1"/>
      <c r="J5" s="2"/>
      <c r="K5" s="4"/>
      <c r="L5" s="4"/>
      <c r="M5" s="4"/>
      <c r="N5" s="4"/>
      <c r="O5" s="4"/>
      <c r="P5" s="4"/>
      <c r="Q5" s="4"/>
      <c r="R5" s="4"/>
      <c r="S5" s="4"/>
      <c r="T5" s="4"/>
      <c r="U5" s="4"/>
    </row>
    <row r="6" spans="2:21" ht="8.25" customHeight="1" thickBot="1" x14ac:dyDescent="0.3">
      <c r="B6" s="4"/>
      <c r="C6" s="4"/>
      <c r="D6" s="4"/>
      <c r="E6" s="4"/>
      <c r="F6" s="4"/>
      <c r="G6" s="4"/>
      <c r="H6" s="4"/>
      <c r="I6" s="4"/>
      <c r="J6" s="4"/>
      <c r="K6" s="4"/>
      <c r="L6" s="4"/>
      <c r="M6" s="4"/>
      <c r="N6" s="4"/>
      <c r="O6" s="4"/>
      <c r="P6" s="4"/>
      <c r="Q6" s="4"/>
      <c r="R6" s="4"/>
      <c r="S6" s="4"/>
      <c r="T6" s="4"/>
      <c r="U6" s="4"/>
    </row>
    <row r="7" spans="2:21" ht="15" customHeight="1" thickBot="1" x14ac:dyDescent="0.3">
      <c r="B7" s="4"/>
      <c r="C7" s="372" t="s">
        <v>42</v>
      </c>
      <c r="D7" s="316" t="str">
        <f>IF('START - AWARD DETAILS'!$D$14="","",'START - AWARD DETAILS'!$D$14)</f>
        <v/>
      </c>
      <c r="E7" s="1"/>
      <c r="F7" s="1"/>
      <c r="G7" s="1"/>
      <c r="H7" s="1"/>
      <c r="I7" s="1"/>
      <c r="J7" s="2"/>
      <c r="K7" s="4"/>
      <c r="L7" s="4"/>
      <c r="M7" s="4"/>
      <c r="N7" s="4"/>
      <c r="O7" s="4"/>
      <c r="P7" s="4"/>
      <c r="Q7" s="4"/>
      <c r="R7" s="4"/>
      <c r="S7" s="4"/>
      <c r="T7" s="4"/>
      <c r="U7" s="4"/>
    </row>
    <row r="8" spans="2:21" ht="8.25" customHeight="1" thickBot="1" x14ac:dyDescent="0.3">
      <c r="B8" s="4"/>
      <c r="C8" s="4"/>
      <c r="D8" s="4"/>
      <c r="E8" s="4"/>
      <c r="F8" s="4"/>
      <c r="G8" s="4"/>
      <c r="H8" s="4"/>
      <c r="I8" s="4"/>
      <c r="J8" s="4"/>
      <c r="K8" s="4"/>
      <c r="L8" s="4"/>
      <c r="M8" s="4"/>
      <c r="N8" s="4"/>
      <c r="O8" s="4"/>
      <c r="P8" s="4"/>
      <c r="Q8" s="4"/>
      <c r="R8" s="4"/>
      <c r="S8" s="4"/>
      <c r="T8" s="4"/>
      <c r="U8" s="4"/>
    </row>
    <row r="9" spans="2:21" ht="197.25" customHeight="1" thickBot="1" x14ac:dyDescent="0.3">
      <c r="B9" s="4"/>
      <c r="C9" s="476" t="s">
        <v>679</v>
      </c>
      <c r="D9" s="477"/>
      <c r="E9" s="477"/>
      <c r="F9" s="477"/>
      <c r="G9" s="477"/>
      <c r="H9" s="477"/>
      <c r="I9" s="477"/>
      <c r="J9" s="478"/>
      <c r="K9" s="4"/>
      <c r="L9" s="4"/>
      <c r="M9" s="4"/>
      <c r="N9" s="4"/>
      <c r="O9" s="4"/>
      <c r="P9" s="4"/>
      <c r="Q9" s="4"/>
      <c r="R9" s="4"/>
      <c r="S9" s="4"/>
      <c r="T9" s="4"/>
      <c r="U9" s="4"/>
    </row>
    <row r="10" spans="2:21" ht="8.25" customHeight="1" thickBot="1" x14ac:dyDescent="0.3">
      <c r="B10" s="4"/>
      <c r="C10" s="4"/>
      <c r="D10" s="4"/>
      <c r="E10" s="4"/>
      <c r="F10" s="4"/>
      <c r="G10" s="4"/>
      <c r="H10" s="4"/>
      <c r="I10" s="4"/>
      <c r="J10" s="4"/>
      <c r="K10" s="4"/>
      <c r="L10" s="4"/>
      <c r="M10" s="4"/>
      <c r="N10" s="4"/>
      <c r="O10" s="4"/>
      <c r="P10" s="4"/>
      <c r="Q10" s="4"/>
      <c r="R10" s="4"/>
      <c r="S10" s="4"/>
      <c r="T10" s="4"/>
      <c r="U10" s="4"/>
    </row>
    <row r="11" spans="2:21" ht="50.25" customHeight="1" thickBot="1" x14ac:dyDescent="0.3">
      <c r="B11" s="4"/>
      <c r="C11" s="47" t="s">
        <v>407</v>
      </c>
      <c r="D11" s="220" t="s">
        <v>113</v>
      </c>
      <c r="E11" s="373" t="s">
        <v>409</v>
      </c>
      <c r="F11" s="373" t="s">
        <v>634</v>
      </c>
      <c r="G11" s="300" t="s">
        <v>96</v>
      </c>
      <c r="H11" s="300" t="s">
        <v>410</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ht="15" x14ac:dyDescent="0.25">
      <c r="B12" s="4"/>
      <c r="C12" s="201" t="s">
        <v>400</v>
      </c>
      <c r="D12" s="192" t="s">
        <v>51</v>
      </c>
      <c r="E12" s="400" t="str">
        <f>IFERROR(VLOOKUP($D12,'START - AWARD DETAILS'!$F$21:$G$40,2,0),"")</f>
        <v/>
      </c>
      <c r="F12" s="345" t="e">
        <f>VLOOKUP(D12,'START - AWARD DETAILS'!$F$20:$I$40,3,0)</f>
        <v>#N/A</v>
      </c>
      <c r="G12" s="192" t="s">
        <v>51</v>
      </c>
      <c r="H12" s="377">
        <f>IF(E12="HEI",'START - AWARD DETAILS'!$G$12,'START - AWARD DETAILS'!$G$13)</f>
        <v>1</v>
      </c>
      <c r="I12" s="101"/>
      <c r="J12" s="176">
        <f>I12*$H12</f>
        <v>0</v>
      </c>
      <c r="K12" s="102"/>
      <c r="L12" s="176">
        <f>K12*$H12</f>
        <v>0</v>
      </c>
      <c r="M12" s="102"/>
      <c r="N12" s="176">
        <f>M12*$H12</f>
        <v>0</v>
      </c>
      <c r="O12" s="102"/>
      <c r="P12" s="176">
        <f>O12*$H12</f>
        <v>0</v>
      </c>
      <c r="Q12" s="103"/>
      <c r="R12" s="176">
        <f>Q12*$H12</f>
        <v>0</v>
      </c>
      <c r="S12" s="378">
        <f>I12+K12+M12+O12+Q12</f>
        <v>0</v>
      </c>
      <c r="T12" s="379">
        <f>J12+L12+N12+P12+R12</f>
        <v>0</v>
      </c>
      <c r="U12" s="4"/>
    </row>
    <row r="13" spans="2:21" ht="15" x14ac:dyDescent="0.25">
      <c r="B13" s="4"/>
      <c r="C13" s="201" t="s">
        <v>400</v>
      </c>
      <c r="D13" s="192" t="s">
        <v>51</v>
      </c>
      <c r="E13" s="400" t="str">
        <f>IFERROR(VLOOKUP($D13,'START - AWARD DETAILS'!$F$21:$G$40,2,0),"")</f>
        <v/>
      </c>
      <c r="F13" s="345" t="e">
        <f>VLOOKUP(D13,'START - AWARD DETAILS'!$F$20:$I$40,3,0)</f>
        <v>#N/A</v>
      </c>
      <c r="G13" s="192" t="s">
        <v>51</v>
      </c>
      <c r="H13" s="377">
        <f>IF(E13="HEI",'START - AWARD DETAILS'!$G$12,'START - AWARD DETAILS'!$G$13)</f>
        <v>1</v>
      </c>
      <c r="I13" s="391"/>
      <c r="J13" s="176">
        <f t="shared" ref="J13:J61" si="0">I13*$H13</f>
        <v>0</v>
      </c>
      <c r="K13" s="391"/>
      <c r="L13" s="176">
        <f t="shared" ref="L13:L61" si="1">K13*$H13</f>
        <v>0</v>
      </c>
      <c r="M13" s="391"/>
      <c r="N13" s="176">
        <f t="shared" ref="N13:N61" si="2">M13*$H13</f>
        <v>0</v>
      </c>
      <c r="O13" s="391"/>
      <c r="P13" s="176">
        <f t="shared" ref="P13:P61" si="3">O13*$H13</f>
        <v>0</v>
      </c>
      <c r="Q13" s="391"/>
      <c r="R13" s="176">
        <f t="shared" ref="R13:R61" si="4">Q13*$H13</f>
        <v>0</v>
      </c>
      <c r="S13" s="378">
        <f>I13+K13+M13+O13+Q13</f>
        <v>0</v>
      </c>
      <c r="T13" s="379">
        <f>J13+L13+N13+P13+R13</f>
        <v>0</v>
      </c>
      <c r="U13" s="4"/>
    </row>
    <row r="14" spans="2:21" ht="15" x14ac:dyDescent="0.25">
      <c r="B14" s="4"/>
      <c r="C14" s="201" t="s">
        <v>400</v>
      </c>
      <c r="D14" s="192" t="s">
        <v>51</v>
      </c>
      <c r="E14" s="400" t="str">
        <f>IFERROR(VLOOKUP($D14,'START - AWARD DETAILS'!$F$21:$G$40,2,0),"")</f>
        <v/>
      </c>
      <c r="F14" s="345" t="e">
        <f>VLOOKUP(D14,'START - AWARD DETAILS'!$F$20:$I$40,3,0)</f>
        <v>#N/A</v>
      </c>
      <c r="G14" s="192" t="s">
        <v>51</v>
      </c>
      <c r="H14" s="377">
        <f>IF(E14="HEI",'START - AWARD DETAILS'!$G$12,'START - AWARD DETAILS'!$G$13)</f>
        <v>1</v>
      </c>
      <c r="I14" s="391"/>
      <c r="J14" s="176">
        <f t="shared" si="0"/>
        <v>0</v>
      </c>
      <c r="K14" s="391"/>
      <c r="L14" s="176">
        <f t="shared" si="1"/>
        <v>0</v>
      </c>
      <c r="M14" s="391"/>
      <c r="N14" s="176">
        <f t="shared" si="2"/>
        <v>0</v>
      </c>
      <c r="O14" s="391"/>
      <c r="P14" s="176">
        <f t="shared" si="3"/>
        <v>0</v>
      </c>
      <c r="Q14" s="391"/>
      <c r="R14" s="176">
        <f t="shared" si="4"/>
        <v>0</v>
      </c>
      <c r="S14" s="378">
        <f t="shared" ref="S14:S59" si="5">I14+K14+M14+O14+Q14</f>
        <v>0</v>
      </c>
      <c r="T14" s="379">
        <f t="shared" ref="T14:T59" si="6">J14+L14+N14+P14+R14</f>
        <v>0</v>
      </c>
      <c r="U14" s="4"/>
    </row>
    <row r="15" spans="2:21" ht="15" x14ac:dyDescent="0.25">
      <c r="B15" s="4"/>
      <c r="C15" s="201" t="s">
        <v>400</v>
      </c>
      <c r="D15" s="192" t="s">
        <v>51</v>
      </c>
      <c r="E15" s="400" t="str">
        <f>IFERROR(VLOOKUP($D15,'START - AWARD DETAILS'!$F$21:$G$40,2,0),"")</f>
        <v/>
      </c>
      <c r="F15" s="345" t="e">
        <f>VLOOKUP(D15,'START - AWARD DETAILS'!$F$20:$I$40,3,0)</f>
        <v>#N/A</v>
      </c>
      <c r="G15" s="192" t="s">
        <v>51</v>
      </c>
      <c r="H15" s="377">
        <f>IF(E15="HEI",'START - AWARD DETAILS'!$G$12,'START - AWARD DETAILS'!$G$13)</f>
        <v>1</v>
      </c>
      <c r="I15" s="391"/>
      <c r="J15" s="176">
        <f t="shared" si="0"/>
        <v>0</v>
      </c>
      <c r="K15" s="391"/>
      <c r="L15" s="176">
        <f t="shared" si="1"/>
        <v>0</v>
      </c>
      <c r="M15" s="391"/>
      <c r="N15" s="176">
        <f t="shared" si="2"/>
        <v>0</v>
      </c>
      <c r="O15" s="391"/>
      <c r="P15" s="176">
        <f t="shared" si="3"/>
        <v>0</v>
      </c>
      <c r="Q15" s="391"/>
      <c r="R15" s="176">
        <f t="shared" si="4"/>
        <v>0</v>
      </c>
      <c r="S15" s="378">
        <f t="shared" si="5"/>
        <v>0</v>
      </c>
      <c r="T15" s="379">
        <f t="shared" si="6"/>
        <v>0</v>
      </c>
      <c r="U15" s="4"/>
    </row>
    <row r="16" spans="2:21" ht="15" x14ac:dyDescent="0.25">
      <c r="B16" s="4"/>
      <c r="C16" s="201" t="s">
        <v>400</v>
      </c>
      <c r="D16" s="192" t="s">
        <v>51</v>
      </c>
      <c r="E16" s="400" t="str">
        <f>IFERROR(VLOOKUP($D16,'START - AWARD DETAILS'!$F$21:$G$40,2,0),"")</f>
        <v/>
      </c>
      <c r="F16" s="345" t="e">
        <f>VLOOKUP(D16,'START - AWARD DETAILS'!$F$20:$I$40,3,0)</f>
        <v>#N/A</v>
      </c>
      <c r="G16" s="192" t="s">
        <v>51</v>
      </c>
      <c r="H16" s="377">
        <f>IF(E16="HEI",'START - AWARD DETAILS'!$G$12,'START - AWARD DETAILS'!$G$13)</f>
        <v>1</v>
      </c>
      <c r="I16" s="391"/>
      <c r="J16" s="176">
        <f t="shared" si="0"/>
        <v>0</v>
      </c>
      <c r="K16" s="391"/>
      <c r="L16" s="176">
        <f t="shared" si="1"/>
        <v>0</v>
      </c>
      <c r="M16" s="391"/>
      <c r="N16" s="176">
        <f t="shared" si="2"/>
        <v>0</v>
      </c>
      <c r="O16" s="391"/>
      <c r="P16" s="176">
        <f t="shared" si="3"/>
        <v>0</v>
      </c>
      <c r="Q16" s="391"/>
      <c r="R16" s="176">
        <f t="shared" si="4"/>
        <v>0</v>
      </c>
      <c r="S16" s="378">
        <f t="shared" si="5"/>
        <v>0</v>
      </c>
      <c r="T16" s="379">
        <f t="shared" si="6"/>
        <v>0</v>
      </c>
      <c r="U16" s="4"/>
    </row>
    <row r="17" spans="2:21" ht="15" x14ac:dyDescent="0.25">
      <c r="B17" s="4"/>
      <c r="C17" s="201" t="s">
        <v>400</v>
      </c>
      <c r="D17" s="192" t="s">
        <v>51</v>
      </c>
      <c r="E17" s="400" t="str">
        <f>IFERROR(VLOOKUP($D17,'START - AWARD DETAILS'!$F$21:$G$40,2,0),"")</f>
        <v/>
      </c>
      <c r="F17" s="345" t="e">
        <f>VLOOKUP(D17,'START - AWARD DETAILS'!$F$20:$I$40,3,0)</f>
        <v>#N/A</v>
      </c>
      <c r="G17" s="192" t="s">
        <v>51</v>
      </c>
      <c r="H17" s="377">
        <f>IF(E17="HEI",'START - AWARD DETAILS'!$G$12,'START - AWARD DETAILS'!$G$13)</f>
        <v>1</v>
      </c>
      <c r="I17" s="391"/>
      <c r="J17" s="176">
        <f t="shared" si="0"/>
        <v>0</v>
      </c>
      <c r="K17" s="391"/>
      <c r="L17" s="176">
        <f t="shared" si="1"/>
        <v>0</v>
      </c>
      <c r="M17" s="391"/>
      <c r="N17" s="176">
        <f t="shared" si="2"/>
        <v>0</v>
      </c>
      <c r="O17" s="391"/>
      <c r="P17" s="176">
        <f t="shared" si="3"/>
        <v>0</v>
      </c>
      <c r="Q17" s="391"/>
      <c r="R17" s="176">
        <f t="shared" si="4"/>
        <v>0</v>
      </c>
      <c r="S17" s="378">
        <f t="shared" si="5"/>
        <v>0</v>
      </c>
      <c r="T17" s="379">
        <f t="shared" si="6"/>
        <v>0</v>
      </c>
      <c r="U17" s="4"/>
    </row>
    <row r="18" spans="2:21" ht="15" x14ac:dyDescent="0.25">
      <c r="B18" s="4"/>
      <c r="C18" s="201" t="s">
        <v>400</v>
      </c>
      <c r="D18" s="192" t="s">
        <v>51</v>
      </c>
      <c r="E18" s="400" t="str">
        <f>IFERROR(VLOOKUP($D18,'START - AWARD DETAILS'!$F$21:$G$40,2,0),"")</f>
        <v/>
      </c>
      <c r="F18" s="345" t="e">
        <f>VLOOKUP(D18,'START - AWARD DETAILS'!$F$20:$I$40,3,0)</f>
        <v>#N/A</v>
      </c>
      <c r="G18" s="192" t="s">
        <v>51</v>
      </c>
      <c r="H18" s="377">
        <f>IF(E18="HEI",'START - AWARD DETAILS'!$G$12,'START - AWARD DETAILS'!$G$13)</f>
        <v>1</v>
      </c>
      <c r="I18" s="391"/>
      <c r="J18" s="176">
        <f t="shared" si="0"/>
        <v>0</v>
      </c>
      <c r="K18" s="391"/>
      <c r="L18" s="176">
        <f t="shared" si="1"/>
        <v>0</v>
      </c>
      <c r="M18" s="391"/>
      <c r="N18" s="176">
        <f t="shared" si="2"/>
        <v>0</v>
      </c>
      <c r="O18" s="391"/>
      <c r="P18" s="176">
        <f t="shared" si="3"/>
        <v>0</v>
      </c>
      <c r="Q18" s="391"/>
      <c r="R18" s="176">
        <f t="shared" si="4"/>
        <v>0</v>
      </c>
      <c r="S18" s="378">
        <f t="shared" si="5"/>
        <v>0</v>
      </c>
      <c r="T18" s="379">
        <f t="shared" si="6"/>
        <v>0</v>
      </c>
      <c r="U18" s="4"/>
    </row>
    <row r="19" spans="2:21" ht="15" x14ac:dyDescent="0.25">
      <c r="B19" s="4"/>
      <c r="C19" s="201" t="s">
        <v>400</v>
      </c>
      <c r="D19" s="192" t="s">
        <v>51</v>
      </c>
      <c r="E19" s="400" t="str">
        <f>IFERROR(VLOOKUP($D19,'START - AWARD DETAILS'!$F$21:$G$40,2,0),"")</f>
        <v/>
      </c>
      <c r="F19" s="345" t="e">
        <f>VLOOKUP(D19,'START - AWARD DETAILS'!$F$20:$I$40,3,0)</f>
        <v>#N/A</v>
      </c>
      <c r="G19" s="192" t="s">
        <v>51</v>
      </c>
      <c r="H19" s="377">
        <f>IF(E19="HEI",'START - AWARD DETAILS'!$G$12,'START - AWARD DETAILS'!$G$13)</f>
        <v>1</v>
      </c>
      <c r="I19" s="391"/>
      <c r="J19" s="176">
        <f t="shared" si="0"/>
        <v>0</v>
      </c>
      <c r="K19" s="391"/>
      <c r="L19" s="176">
        <f t="shared" si="1"/>
        <v>0</v>
      </c>
      <c r="M19" s="391"/>
      <c r="N19" s="176">
        <f t="shared" si="2"/>
        <v>0</v>
      </c>
      <c r="O19" s="391"/>
      <c r="P19" s="176">
        <f t="shared" si="3"/>
        <v>0</v>
      </c>
      <c r="Q19" s="391"/>
      <c r="R19" s="176">
        <f t="shared" si="4"/>
        <v>0</v>
      </c>
      <c r="S19" s="378">
        <f t="shared" si="5"/>
        <v>0</v>
      </c>
      <c r="T19" s="379">
        <f t="shared" si="6"/>
        <v>0</v>
      </c>
      <c r="U19" s="4"/>
    </row>
    <row r="20" spans="2:21" ht="15" x14ac:dyDescent="0.25">
      <c r="B20" s="4"/>
      <c r="C20" s="201" t="s">
        <v>400</v>
      </c>
      <c r="D20" s="192" t="s">
        <v>51</v>
      </c>
      <c r="E20" s="400" t="str">
        <f>IFERROR(VLOOKUP($D20,'START - AWARD DETAILS'!$F$21:$G$40,2,0),"")</f>
        <v/>
      </c>
      <c r="F20" s="345" t="e">
        <f>VLOOKUP(D20,'START - AWARD DETAILS'!$F$20:$I$40,3,0)</f>
        <v>#N/A</v>
      </c>
      <c r="G20" s="192" t="s">
        <v>51</v>
      </c>
      <c r="H20" s="377">
        <f>IF(E20="HEI",'START - AWARD DETAILS'!$G$12,'START - AWARD DETAILS'!$G$13)</f>
        <v>1</v>
      </c>
      <c r="I20" s="391"/>
      <c r="J20" s="176">
        <f t="shared" si="0"/>
        <v>0</v>
      </c>
      <c r="K20" s="391"/>
      <c r="L20" s="176">
        <f t="shared" si="1"/>
        <v>0</v>
      </c>
      <c r="M20" s="391"/>
      <c r="N20" s="176">
        <f t="shared" si="2"/>
        <v>0</v>
      </c>
      <c r="O20" s="391"/>
      <c r="P20" s="176">
        <f t="shared" si="3"/>
        <v>0</v>
      </c>
      <c r="Q20" s="391"/>
      <c r="R20" s="176">
        <f t="shared" si="4"/>
        <v>0</v>
      </c>
      <c r="S20" s="378">
        <f t="shared" si="5"/>
        <v>0</v>
      </c>
      <c r="T20" s="379">
        <f t="shared" si="6"/>
        <v>0</v>
      </c>
      <c r="U20" s="4"/>
    </row>
    <row r="21" spans="2:21" ht="15" x14ac:dyDescent="0.25">
      <c r="B21" s="4"/>
      <c r="C21" s="201" t="s">
        <v>400</v>
      </c>
      <c r="D21" s="192" t="s">
        <v>51</v>
      </c>
      <c r="E21" s="400" t="str">
        <f>IFERROR(VLOOKUP($D21,'START - AWARD DETAILS'!$F$21:$G$40,2,0),"")</f>
        <v/>
      </c>
      <c r="F21" s="345" t="e">
        <f>VLOOKUP(D21,'START - AWARD DETAILS'!$F$20:$I$40,3,0)</f>
        <v>#N/A</v>
      </c>
      <c r="G21" s="192" t="s">
        <v>51</v>
      </c>
      <c r="H21" s="377">
        <f>IF(E21="HEI",'START - AWARD DETAILS'!$G$12,'START - AWARD DETAILS'!$G$13)</f>
        <v>1</v>
      </c>
      <c r="I21" s="391"/>
      <c r="J21" s="176">
        <f t="shared" si="0"/>
        <v>0</v>
      </c>
      <c r="K21" s="391"/>
      <c r="L21" s="176">
        <f t="shared" si="1"/>
        <v>0</v>
      </c>
      <c r="M21" s="391"/>
      <c r="N21" s="176">
        <f t="shared" si="2"/>
        <v>0</v>
      </c>
      <c r="O21" s="391"/>
      <c r="P21" s="176">
        <f t="shared" si="3"/>
        <v>0</v>
      </c>
      <c r="Q21" s="391"/>
      <c r="R21" s="176">
        <f t="shared" si="4"/>
        <v>0</v>
      </c>
      <c r="S21" s="378">
        <f t="shared" si="5"/>
        <v>0</v>
      </c>
      <c r="T21" s="379">
        <f t="shared" si="6"/>
        <v>0</v>
      </c>
      <c r="U21" s="4"/>
    </row>
    <row r="22" spans="2:21" ht="15" x14ac:dyDescent="0.25">
      <c r="B22" s="4"/>
      <c r="C22" s="201" t="s">
        <v>400</v>
      </c>
      <c r="D22" s="192" t="s">
        <v>51</v>
      </c>
      <c r="E22" s="400" t="str">
        <f>IFERROR(VLOOKUP($D22,'START - AWARD DETAILS'!$F$21:$G$40,2,0),"")</f>
        <v/>
      </c>
      <c r="F22" s="345" t="e">
        <f>VLOOKUP(D22,'START - AWARD DETAILS'!$F$20:$I$40,3,0)</f>
        <v>#N/A</v>
      </c>
      <c r="G22" s="192" t="s">
        <v>51</v>
      </c>
      <c r="H22" s="377">
        <f>IF(E22="HEI",'START - AWARD DETAILS'!$G$12,'START - AWARD DETAILS'!$G$13)</f>
        <v>1</v>
      </c>
      <c r="I22" s="391"/>
      <c r="J22" s="176">
        <f t="shared" si="0"/>
        <v>0</v>
      </c>
      <c r="K22" s="391"/>
      <c r="L22" s="176">
        <f t="shared" si="1"/>
        <v>0</v>
      </c>
      <c r="M22" s="391"/>
      <c r="N22" s="176">
        <f t="shared" si="2"/>
        <v>0</v>
      </c>
      <c r="O22" s="391"/>
      <c r="P22" s="176">
        <f t="shared" si="3"/>
        <v>0</v>
      </c>
      <c r="Q22" s="391"/>
      <c r="R22" s="176">
        <f t="shared" si="4"/>
        <v>0</v>
      </c>
      <c r="S22" s="378">
        <f t="shared" si="5"/>
        <v>0</v>
      </c>
      <c r="T22" s="379">
        <f t="shared" si="6"/>
        <v>0</v>
      </c>
      <c r="U22" s="4"/>
    </row>
    <row r="23" spans="2:21" ht="15" x14ac:dyDescent="0.25">
      <c r="B23" s="4"/>
      <c r="C23" s="201" t="s">
        <v>400</v>
      </c>
      <c r="D23" s="192" t="s">
        <v>51</v>
      </c>
      <c r="E23" s="400" t="str">
        <f>IFERROR(VLOOKUP($D23,'START - AWARD DETAILS'!$F$21:$G$40,2,0),"")</f>
        <v/>
      </c>
      <c r="F23" s="345" t="e">
        <f>VLOOKUP(D23,'START - AWARD DETAILS'!$F$20:$I$40,3,0)</f>
        <v>#N/A</v>
      </c>
      <c r="G23" s="192" t="s">
        <v>51</v>
      </c>
      <c r="H23" s="377">
        <f>IF(E23="HEI",'START - AWARD DETAILS'!$G$12,'START - AWARD DETAILS'!$G$13)</f>
        <v>1</v>
      </c>
      <c r="I23" s="391"/>
      <c r="J23" s="176">
        <f t="shared" si="0"/>
        <v>0</v>
      </c>
      <c r="K23" s="391"/>
      <c r="L23" s="176">
        <f t="shared" si="1"/>
        <v>0</v>
      </c>
      <c r="M23" s="391"/>
      <c r="N23" s="176">
        <f t="shared" si="2"/>
        <v>0</v>
      </c>
      <c r="O23" s="391"/>
      <c r="P23" s="176">
        <f t="shared" si="3"/>
        <v>0</v>
      </c>
      <c r="Q23" s="391"/>
      <c r="R23" s="176">
        <f t="shared" si="4"/>
        <v>0</v>
      </c>
      <c r="S23" s="378">
        <f t="shared" si="5"/>
        <v>0</v>
      </c>
      <c r="T23" s="379">
        <f t="shared" si="6"/>
        <v>0</v>
      </c>
      <c r="U23" s="4"/>
    </row>
    <row r="24" spans="2:21" ht="15" x14ac:dyDescent="0.25">
      <c r="B24" s="4"/>
      <c r="C24" s="201" t="s">
        <v>400</v>
      </c>
      <c r="D24" s="192" t="s">
        <v>51</v>
      </c>
      <c r="E24" s="400" t="str">
        <f>IFERROR(VLOOKUP($D24,'START - AWARD DETAILS'!$F$21:$G$40,2,0),"")</f>
        <v/>
      </c>
      <c r="F24" s="345" t="e">
        <f>VLOOKUP(D24,'START - AWARD DETAILS'!$F$20:$I$40,3,0)</f>
        <v>#N/A</v>
      </c>
      <c r="G24" s="192" t="s">
        <v>51</v>
      </c>
      <c r="H24" s="377">
        <f>IF(E24="HEI",'START - AWARD DETAILS'!$G$12,'START - AWARD DETAILS'!$G$13)</f>
        <v>1</v>
      </c>
      <c r="I24" s="391"/>
      <c r="J24" s="176">
        <f t="shared" si="0"/>
        <v>0</v>
      </c>
      <c r="K24" s="391"/>
      <c r="L24" s="176">
        <f t="shared" si="1"/>
        <v>0</v>
      </c>
      <c r="M24" s="391"/>
      <c r="N24" s="176">
        <f t="shared" si="2"/>
        <v>0</v>
      </c>
      <c r="O24" s="391"/>
      <c r="P24" s="176">
        <f t="shared" si="3"/>
        <v>0</v>
      </c>
      <c r="Q24" s="391"/>
      <c r="R24" s="176">
        <f t="shared" si="4"/>
        <v>0</v>
      </c>
      <c r="S24" s="378">
        <f t="shared" si="5"/>
        <v>0</v>
      </c>
      <c r="T24" s="379">
        <f t="shared" si="6"/>
        <v>0</v>
      </c>
      <c r="U24" s="4"/>
    </row>
    <row r="25" spans="2:21" ht="15" x14ac:dyDescent="0.25">
      <c r="B25" s="4"/>
      <c r="C25" s="201" t="s">
        <v>400</v>
      </c>
      <c r="D25" s="192" t="s">
        <v>51</v>
      </c>
      <c r="E25" s="400" t="str">
        <f>IFERROR(VLOOKUP($D25,'START - AWARD DETAILS'!$F$21:$G$40,2,0),"")</f>
        <v/>
      </c>
      <c r="F25" s="345" t="e">
        <f>VLOOKUP(D25,'START - AWARD DETAILS'!$F$20:$I$40,3,0)</f>
        <v>#N/A</v>
      </c>
      <c r="G25" s="192" t="s">
        <v>51</v>
      </c>
      <c r="H25" s="377">
        <f>IF(E25="HEI",'START - AWARD DETAILS'!$G$12,'START - AWARD DETAILS'!$G$13)</f>
        <v>1</v>
      </c>
      <c r="I25" s="391"/>
      <c r="J25" s="176">
        <f t="shared" si="0"/>
        <v>0</v>
      </c>
      <c r="K25" s="391"/>
      <c r="L25" s="176">
        <f t="shared" si="1"/>
        <v>0</v>
      </c>
      <c r="M25" s="391"/>
      <c r="N25" s="176">
        <f t="shared" si="2"/>
        <v>0</v>
      </c>
      <c r="O25" s="391"/>
      <c r="P25" s="176">
        <f t="shared" si="3"/>
        <v>0</v>
      </c>
      <c r="Q25" s="391"/>
      <c r="R25" s="176">
        <f t="shared" si="4"/>
        <v>0</v>
      </c>
      <c r="S25" s="378">
        <f t="shared" si="5"/>
        <v>0</v>
      </c>
      <c r="T25" s="379">
        <f t="shared" si="6"/>
        <v>0</v>
      </c>
      <c r="U25" s="4"/>
    </row>
    <row r="26" spans="2:21" ht="15" x14ac:dyDescent="0.25">
      <c r="B26" s="4"/>
      <c r="C26" s="201" t="s">
        <v>400</v>
      </c>
      <c r="D26" s="192" t="s">
        <v>51</v>
      </c>
      <c r="E26" s="400" t="str">
        <f>IFERROR(VLOOKUP($D26,'START - AWARD DETAILS'!$F$21:$G$40,2,0),"")</f>
        <v/>
      </c>
      <c r="F26" s="345" t="e">
        <f>VLOOKUP(D26,'START - AWARD DETAILS'!$F$20:$I$40,3,0)</f>
        <v>#N/A</v>
      </c>
      <c r="G26" s="192" t="s">
        <v>51</v>
      </c>
      <c r="H26" s="377">
        <f>IF(E26="HEI",'START - AWARD DETAILS'!$G$12,'START - AWARD DETAILS'!$G$13)</f>
        <v>1</v>
      </c>
      <c r="I26" s="391"/>
      <c r="J26" s="176">
        <f t="shared" si="0"/>
        <v>0</v>
      </c>
      <c r="K26" s="391"/>
      <c r="L26" s="176">
        <f t="shared" si="1"/>
        <v>0</v>
      </c>
      <c r="M26" s="391"/>
      <c r="N26" s="176">
        <f t="shared" si="2"/>
        <v>0</v>
      </c>
      <c r="O26" s="391"/>
      <c r="P26" s="176">
        <f t="shared" si="3"/>
        <v>0</v>
      </c>
      <c r="Q26" s="391"/>
      <c r="R26" s="176">
        <f t="shared" si="4"/>
        <v>0</v>
      </c>
      <c r="S26" s="378">
        <f t="shared" si="5"/>
        <v>0</v>
      </c>
      <c r="T26" s="379">
        <f t="shared" si="6"/>
        <v>0</v>
      </c>
      <c r="U26" s="4"/>
    </row>
    <row r="27" spans="2:21" ht="15" x14ac:dyDescent="0.25">
      <c r="B27" s="4"/>
      <c r="C27" s="201" t="s">
        <v>400</v>
      </c>
      <c r="D27" s="192" t="s">
        <v>51</v>
      </c>
      <c r="E27" s="400" t="str">
        <f>IFERROR(VLOOKUP($D27,'START - AWARD DETAILS'!$F$21:$G$40,2,0),"")</f>
        <v/>
      </c>
      <c r="F27" s="345" t="e">
        <f>VLOOKUP(D27,'START - AWARD DETAILS'!$F$20:$I$40,3,0)</f>
        <v>#N/A</v>
      </c>
      <c r="G27" s="192" t="s">
        <v>51</v>
      </c>
      <c r="H27" s="377">
        <f>IF(E27="HEI",'START - AWARD DETAILS'!$G$12,'START - AWARD DETAILS'!$G$13)</f>
        <v>1</v>
      </c>
      <c r="I27" s="391"/>
      <c r="J27" s="176">
        <f t="shared" si="0"/>
        <v>0</v>
      </c>
      <c r="K27" s="391"/>
      <c r="L27" s="176">
        <f t="shared" si="1"/>
        <v>0</v>
      </c>
      <c r="M27" s="391"/>
      <c r="N27" s="176">
        <f t="shared" si="2"/>
        <v>0</v>
      </c>
      <c r="O27" s="391"/>
      <c r="P27" s="176">
        <f t="shared" si="3"/>
        <v>0</v>
      </c>
      <c r="Q27" s="391"/>
      <c r="R27" s="176">
        <f t="shared" si="4"/>
        <v>0</v>
      </c>
      <c r="S27" s="378">
        <f t="shared" si="5"/>
        <v>0</v>
      </c>
      <c r="T27" s="379">
        <f t="shared" si="6"/>
        <v>0</v>
      </c>
      <c r="U27" s="4"/>
    </row>
    <row r="28" spans="2:21" ht="15" x14ac:dyDescent="0.25">
      <c r="B28" s="4"/>
      <c r="C28" s="201" t="s">
        <v>400</v>
      </c>
      <c r="D28" s="192" t="s">
        <v>51</v>
      </c>
      <c r="E28" s="400" t="str">
        <f>IFERROR(VLOOKUP($D28,'START - AWARD DETAILS'!$F$21:$G$40,2,0),"")</f>
        <v/>
      </c>
      <c r="F28" s="345" t="e">
        <f>VLOOKUP(D28,'START - AWARD DETAILS'!$F$20:$I$40,3,0)</f>
        <v>#N/A</v>
      </c>
      <c r="G28" s="192" t="s">
        <v>51</v>
      </c>
      <c r="H28" s="377">
        <f>IF(E28="HEI",'START - AWARD DETAILS'!$G$12,'START - AWARD DETAILS'!$G$13)</f>
        <v>1</v>
      </c>
      <c r="I28" s="391"/>
      <c r="J28" s="176">
        <f t="shared" si="0"/>
        <v>0</v>
      </c>
      <c r="K28" s="391"/>
      <c r="L28" s="176">
        <f t="shared" si="1"/>
        <v>0</v>
      </c>
      <c r="M28" s="391"/>
      <c r="N28" s="176">
        <f t="shared" si="2"/>
        <v>0</v>
      </c>
      <c r="O28" s="391"/>
      <c r="P28" s="176">
        <f t="shared" si="3"/>
        <v>0</v>
      </c>
      <c r="Q28" s="391"/>
      <c r="R28" s="176">
        <f t="shared" si="4"/>
        <v>0</v>
      </c>
      <c r="S28" s="378">
        <f t="shared" si="5"/>
        <v>0</v>
      </c>
      <c r="T28" s="379">
        <f t="shared" si="6"/>
        <v>0</v>
      </c>
      <c r="U28" s="4"/>
    </row>
    <row r="29" spans="2:21" ht="15" x14ac:dyDescent="0.25">
      <c r="B29" s="4"/>
      <c r="C29" s="201" t="s">
        <v>400</v>
      </c>
      <c r="D29" s="192" t="s">
        <v>51</v>
      </c>
      <c r="E29" s="400" t="str">
        <f>IFERROR(VLOOKUP($D29,'START - AWARD DETAILS'!$F$21:$G$40,2,0),"")</f>
        <v/>
      </c>
      <c r="F29" s="345" t="e">
        <f>VLOOKUP(D29,'START - AWARD DETAILS'!$F$20:$I$40,3,0)</f>
        <v>#N/A</v>
      </c>
      <c r="G29" s="192" t="s">
        <v>51</v>
      </c>
      <c r="H29" s="377">
        <f>IF(E29="HEI",'START - AWARD DETAILS'!$G$12,'START - AWARD DETAILS'!$G$13)</f>
        <v>1</v>
      </c>
      <c r="I29" s="391"/>
      <c r="J29" s="176">
        <f t="shared" si="0"/>
        <v>0</v>
      </c>
      <c r="K29" s="391"/>
      <c r="L29" s="176">
        <f t="shared" si="1"/>
        <v>0</v>
      </c>
      <c r="M29" s="391"/>
      <c r="N29" s="176">
        <f t="shared" si="2"/>
        <v>0</v>
      </c>
      <c r="O29" s="391"/>
      <c r="P29" s="176">
        <f t="shared" si="3"/>
        <v>0</v>
      </c>
      <c r="Q29" s="391"/>
      <c r="R29" s="176">
        <f t="shared" si="4"/>
        <v>0</v>
      </c>
      <c r="S29" s="378">
        <f t="shared" si="5"/>
        <v>0</v>
      </c>
      <c r="T29" s="379">
        <f t="shared" si="6"/>
        <v>0</v>
      </c>
      <c r="U29" s="4"/>
    </row>
    <row r="30" spans="2:21" ht="15" x14ac:dyDescent="0.25">
      <c r="B30" s="4"/>
      <c r="C30" s="201" t="s">
        <v>400</v>
      </c>
      <c r="D30" s="192" t="s">
        <v>51</v>
      </c>
      <c r="E30" s="400" t="str">
        <f>IFERROR(VLOOKUP($D30,'START - AWARD DETAILS'!$F$21:$G$40,2,0),"")</f>
        <v/>
      </c>
      <c r="F30" s="345" t="e">
        <f>VLOOKUP(D30,'START - AWARD DETAILS'!$F$20:$I$40,3,0)</f>
        <v>#N/A</v>
      </c>
      <c r="G30" s="192" t="s">
        <v>51</v>
      </c>
      <c r="H30" s="377">
        <f>IF(E30="HEI",'START - AWARD DETAILS'!$G$12,'START - AWARD DETAILS'!$G$13)</f>
        <v>1</v>
      </c>
      <c r="I30" s="391"/>
      <c r="J30" s="176">
        <f t="shared" si="0"/>
        <v>0</v>
      </c>
      <c r="K30" s="391"/>
      <c r="L30" s="176">
        <f t="shared" si="1"/>
        <v>0</v>
      </c>
      <c r="M30" s="391"/>
      <c r="N30" s="176">
        <f t="shared" si="2"/>
        <v>0</v>
      </c>
      <c r="O30" s="391"/>
      <c r="P30" s="176">
        <f t="shared" si="3"/>
        <v>0</v>
      </c>
      <c r="Q30" s="391"/>
      <c r="R30" s="176">
        <f t="shared" si="4"/>
        <v>0</v>
      </c>
      <c r="S30" s="378">
        <f t="shared" si="5"/>
        <v>0</v>
      </c>
      <c r="T30" s="379">
        <f t="shared" si="6"/>
        <v>0</v>
      </c>
      <c r="U30" s="4"/>
    </row>
    <row r="31" spans="2:21" ht="15" x14ac:dyDescent="0.25">
      <c r="B31" s="4"/>
      <c r="C31" s="201" t="s">
        <v>400</v>
      </c>
      <c r="D31" s="192" t="s">
        <v>51</v>
      </c>
      <c r="E31" s="400" t="str">
        <f>IFERROR(VLOOKUP($D31,'START - AWARD DETAILS'!$F$21:$G$40,2,0),"")</f>
        <v/>
      </c>
      <c r="F31" s="345" t="e">
        <f>VLOOKUP(D31,'START - AWARD DETAILS'!$F$20:$I$40,3,0)</f>
        <v>#N/A</v>
      </c>
      <c r="G31" s="192" t="s">
        <v>51</v>
      </c>
      <c r="H31" s="377">
        <f>IF(E31="HEI",'START - AWARD DETAILS'!$G$12,'START - AWARD DETAILS'!$G$13)</f>
        <v>1</v>
      </c>
      <c r="I31" s="391"/>
      <c r="J31" s="176">
        <f t="shared" si="0"/>
        <v>0</v>
      </c>
      <c r="K31" s="391"/>
      <c r="L31" s="176">
        <f t="shared" si="1"/>
        <v>0</v>
      </c>
      <c r="M31" s="391"/>
      <c r="N31" s="176">
        <f t="shared" si="2"/>
        <v>0</v>
      </c>
      <c r="O31" s="391"/>
      <c r="P31" s="176">
        <f t="shared" si="3"/>
        <v>0</v>
      </c>
      <c r="Q31" s="391"/>
      <c r="R31" s="176">
        <f t="shared" si="4"/>
        <v>0</v>
      </c>
      <c r="S31" s="378">
        <f t="shared" si="5"/>
        <v>0</v>
      </c>
      <c r="T31" s="379">
        <f t="shared" si="6"/>
        <v>0</v>
      </c>
      <c r="U31" s="4"/>
    </row>
    <row r="32" spans="2:21" ht="15" x14ac:dyDescent="0.25">
      <c r="B32" s="4"/>
      <c r="C32" s="201" t="s">
        <v>400</v>
      </c>
      <c r="D32" s="192" t="s">
        <v>51</v>
      </c>
      <c r="E32" s="400" t="str">
        <f>IFERROR(VLOOKUP($D32,'START - AWARD DETAILS'!$F$21:$G$40,2,0),"")</f>
        <v/>
      </c>
      <c r="F32" s="345" t="e">
        <f>VLOOKUP(D32,'START - AWARD DETAILS'!$F$20:$I$40,3,0)</f>
        <v>#N/A</v>
      </c>
      <c r="G32" s="192" t="s">
        <v>51</v>
      </c>
      <c r="H32" s="377">
        <f>IF(E32="HEI",'START - AWARD DETAILS'!$G$12,'START - AWARD DETAILS'!$G$13)</f>
        <v>1</v>
      </c>
      <c r="I32" s="391"/>
      <c r="J32" s="176">
        <f t="shared" si="0"/>
        <v>0</v>
      </c>
      <c r="K32" s="391"/>
      <c r="L32" s="176">
        <f t="shared" si="1"/>
        <v>0</v>
      </c>
      <c r="M32" s="391"/>
      <c r="N32" s="176">
        <f t="shared" si="2"/>
        <v>0</v>
      </c>
      <c r="O32" s="391"/>
      <c r="P32" s="176">
        <f t="shared" si="3"/>
        <v>0</v>
      </c>
      <c r="Q32" s="391"/>
      <c r="R32" s="176">
        <f t="shared" si="4"/>
        <v>0</v>
      </c>
      <c r="S32" s="378">
        <f t="shared" si="5"/>
        <v>0</v>
      </c>
      <c r="T32" s="379">
        <f t="shared" si="6"/>
        <v>0</v>
      </c>
      <c r="U32" s="4"/>
    </row>
    <row r="33" spans="2:21" ht="15" x14ac:dyDescent="0.25">
      <c r="B33" s="4"/>
      <c r="C33" s="201" t="s">
        <v>400</v>
      </c>
      <c r="D33" s="192" t="s">
        <v>51</v>
      </c>
      <c r="E33" s="400" t="str">
        <f>IFERROR(VLOOKUP($D33,'START - AWARD DETAILS'!$F$21:$G$40,2,0),"")</f>
        <v/>
      </c>
      <c r="F33" s="345" t="e">
        <f>VLOOKUP(D33,'START - AWARD DETAILS'!$F$20:$I$40,3,0)</f>
        <v>#N/A</v>
      </c>
      <c r="G33" s="192" t="s">
        <v>51</v>
      </c>
      <c r="H33" s="377">
        <f>IF(E33="HEI",'START - AWARD DETAILS'!$G$12,'START - AWARD DETAILS'!$G$13)</f>
        <v>1</v>
      </c>
      <c r="I33" s="391"/>
      <c r="J33" s="176">
        <f t="shared" si="0"/>
        <v>0</v>
      </c>
      <c r="K33" s="391"/>
      <c r="L33" s="176">
        <f t="shared" si="1"/>
        <v>0</v>
      </c>
      <c r="M33" s="391"/>
      <c r="N33" s="176">
        <f t="shared" si="2"/>
        <v>0</v>
      </c>
      <c r="O33" s="391"/>
      <c r="P33" s="176">
        <f t="shared" si="3"/>
        <v>0</v>
      </c>
      <c r="Q33" s="391"/>
      <c r="R33" s="176">
        <f t="shared" si="4"/>
        <v>0</v>
      </c>
      <c r="S33" s="378">
        <f t="shared" si="5"/>
        <v>0</v>
      </c>
      <c r="T33" s="379">
        <f t="shared" si="6"/>
        <v>0</v>
      </c>
      <c r="U33" s="4"/>
    </row>
    <row r="34" spans="2:21" ht="15" x14ac:dyDescent="0.25">
      <c r="B34" s="4"/>
      <c r="C34" s="201" t="s">
        <v>400</v>
      </c>
      <c r="D34" s="192" t="s">
        <v>51</v>
      </c>
      <c r="E34" s="400" t="str">
        <f>IFERROR(VLOOKUP($D34,'START - AWARD DETAILS'!$F$21:$G$40,2,0),"")</f>
        <v/>
      </c>
      <c r="F34" s="345" t="e">
        <f>VLOOKUP(D34,'START - AWARD DETAILS'!$F$20:$I$40,3,0)</f>
        <v>#N/A</v>
      </c>
      <c r="G34" s="192" t="s">
        <v>51</v>
      </c>
      <c r="H34" s="377">
        <f>IF(E34="HEI",'START - AWARD DETAILS'!$G$12,'START - AWARD DETAILS'!$G$13)</f>
        <v>1</v>
      </c>
      <c r="I34" s="391"/>
      <c r="J34" s="176">
        <f t="shared" si="0"/>
        <v>0</v>
      </c>
      <c r="K34" s="391"/>
      <c r="L34" s="176">
        <f t="shared" si="1"/>
        <v>0</v>
      </c>
      <c r="M34" s="391"/>
      <c r="N34" s="176">
        <f t="shared" si="2"/>
        <v>0</v>
      </c>
      <c r="O34" s="391"/>
      <c r="P34" s="176">
        <f t="shared" si="3"/>
        <v>0</v>
      </c>
      <c r="Q34" s="391"/>
      <c r="R34" s="176">
        <f t="shared" si="4"/>
        <v>0</v>
      </c>
      <c r="S34" s="378">
        <f t="shared" si="5"/>
        <v>0</v>
      </c>
      <c r="T34" s="379">
        <f t="shared" si="6"/>
        <v>0</v>
      </c>
      <c r="U34" s="4"/>
    </row>
    <row r="35" spans="2:21" ht="15" x14ac:dyDescent="0.25">
      <c r="B35" s="4"/>
      <c r="C35" s="201" t="s">
        <v>400</v>
      </c>
      <c r="D35" s="192" t="s">
        <v>51</v>
      </c>
      <c r="E35" s="400" t="str">
        <f>IFERROR(VLOOKUP($D35,'START - AWARD DETAILS'!$F$21:$G$40,2,0),"")</f>
        <v/>
      </c>
      <c r="F35" s="345" t="e">
        <f>VLOOKUP(D35,'START - AWARD DETAILS'!$F$20:$I$40,3,0)</f>
        <v>#N/A</v>
      </c>
      <c r="G35" s="192" t="s">
        <v>51</v>
      </c>
      <c r="H35" s="377">
        <f>IF(E35="HEI",'START - AWARD DETAILS'!$G$12,'START - AWARD DETAILS'!$G$13)</f>
        <v>1</v>
      </c>
      <c r="I35" s="391"/>
      <c r="J35" s="176">
        <f t="shared" si="0"/>
        <v>0</v>
      </c>
      <c r="K35" s="391"/>
      <c r="L35" s="176">
        <f t="shared" si="1"/>
        <v>0</v>
      </c>
      <c r="M35" s="391"/>
      <c r="N35" s="176">
        <f t="shared" si="2"/>
        <v>0</v>
      </c>
      <c r="O35" s="391"/>
      <c r="P35" s="176">
        <f t="shared" si="3"/>
        <v>0</v>
      </c>
      <c r="Q35" s="391"/>
      <c r="R35" s="176">
        <f t="shared" si="4"/>
        <v>0</v>
      </c>
      <c r="S35" s="378">
        <f t="shared" si="5"/>
        <v>0</v>
      </c>
      <c r="T35" s="379">
        <f t="shared" si="6"/>
        <v>0</v>
      </c>
      <c r="U35" s="4"/>
    </row>
    <row r="36" spans="2:21" ht="15" x14ac:dyDescent="0.25">
      <c r="B36" s="4"/>
      <c r="C36" s="201" t="s">
        <v>400</v>
      </c>
      <c r="D36" s="192" t="s">
        <v>51</v>
      </c>
      <c r="E36" s="400" t="str">
        <f>IFERROR(VLOOKUP($D36,'START - AWARD DETAILS'!$F$21:$G$40,2,0),"")</f>
        <v/>
      </c>
      <c r="F36" s="345" t="e">
        <f>VLOOKUP(D36,'START - AWARD DETAILS'!$F$20:$I$40,3,0)</f>
        <v>#N/A</v>
      </c>
      <c r="G36" s="192" t="s">
        <v>51</v>
      </c>
      <c r="H36" s="377">
        <f>IF(E36="HEI",'START - AWARD DETAILS'!$G$12,'START - AWARD DETAILS'!$G$13)</f>
        <v>1</v>
      </c>
      <c r="I36" s="391"/>
      <c r="J36" s="176">
        <f t="shared" si="0"/>
        <v>0</v>
      </c>
      <c r="K36" s="391"/>
      <c r="L36" s="176">
        <f t="shared" si="1"/>
        <v>0</v>
      </c>
      <c r="M36" s="391"/>
      <c r="N36" s="176">
        <f t="shared" si="2"/>
        <v>0</v>
      </c>
      <c r="O36" s="391"/>
      <c r="P36" s="176">
        <f t="shared" si="3"/>
        <v>0</v>
      </c>
      <c r="Q36" s="391"/>
      <c r="R36" s="176">
        <f t="shared" si="4"/>
        <v>0</v>
      </c>
      <c r="S36" s="378">
        <f t="shared" si="5"/>
        <v>0</v>
      </c>
      <c r="T36" s="379">
        <f t="shared" si="6"/>
        <v>0</v>
      </c>
      <c r="U36" s="4"/>
    </row>
    <row r="37" spans="2:21" ht="15" outlineLevel="1" x14ac:dyDescent="0.25">
      <c r="B37" s="4"/>
      <c r="C37" s="201" t="s">
        <v>400</v>
      </c>
      <c r="D37" s="192" t="s">
        <v>51</v>
      </c>
      <c r="E37" s="400" t="str">
        <f>IFERROR(VLOOKUP($D37,'START - AWARD DETAILS'!$F$21:$G$40,2,0),"")</f>
        <v/>
      </c>
      <c r="F37" s="345" t="e">
        <f>VLOOKUP(D37,'START - AWARD DETAILS'!$F$20:$I$40,3,0)</f>
        <v>#N/A</v>
      </c>
      <c r="G37" s="192" t="s">
        <v>51</v>
      </c>
      <c r="H37" s="377">
        <f>IF(E37="HEI",'START - AWARD DETAILS'!$G$12,'START - AWARD DETAILS'!$G$13)</f>
        <v>1</v>
      </c>
      <c r="I37" s="391"/>
      <c r="J37" s="176">
        <f t="shared" si="0"/>
        <v>0</v>
      </c>
      <c r="K37" s="391"/>
      <c r="L37" s="176">
        <f t="shared" si="1"/>
        <v>0</v>
      </c>
      <c r="M37" s="391"/>
      <c r="N37" s="176">
        <f t="shared" si="2"/>
        <v>0</v>
      </c>
      <c r="O37" s="391"/>
      <c r="P37" s="176">
        <f t="shared" si="3"/>
        <v>0</v>
      </c>
      <c r="Q37" s="391"/>
      <c r="R37" s="176">
        <f t="shared" si="4"/>
        <v>0</v>
      </c>
      <c r="S37" s="378">
        <f t="shared" si="5"/>
        <v>0</v>
      </c>
      <c r="T37" s="379">
        <f t="shared" si="6"/>
        <v>0</v>
      </c>
      <c r="U37" s="4"/>
    </row>
    <row r="38" spans="2:21" ht="15" outlineLevel="1" x14ac:dyDescent="0.25">
      <c r="B38" s="4"/>
      <c r="C38" s="201" t="s">
        <v>400</v>
      </c>
      <c r="D38" s="192" t="s">
        <v>51</v>
      </c>
      <c r="E38" s="400" t="str">
        <f>IFERROR(VLOOKUP($D38,'START - AWARD DETAILS'!$F$21:$G$40,2,0),"")</f>
        <v/>
      </c>
      <c r="F38" s="345" t="e">
        <f>VLOOKUP(D38,'START - AWARD DETAILS'!$F$20:$I$40,3,0)</f>
        <v>#N/A</v>
      </c>
      <c r="G38" s="192" t="s">
        <v>51</v>
      </c>
      <c r="H38" s="377">
        <f>IF(E38="HEI",'START - AWARD DETAILS'!$G$12,'START - AWARD DETAILS'!$G$13)</f>
        <v>1</v>
      </c>
      <c r="I38" s="391"/>
      <c r="J38" s="176">
        <f t="shared" si="0"/>
        <v>0</v>
      </c>
      <c r="K38" s="391"/>
      <c r="L38" s="176">
        <f t="shared" si="1"/>
        <v>0</v>
      </c>
      <c r="M38" s="391"/>
      <c r="N38" s="176">
        <f t="shared" si="2"/>
        <v>0</v>
      </c>
      <c r="O38" s="391"/>
      <c r="P38" s="176">
        <f t="shared" si="3"/>
        <v>0</v>
      </c>
      <c r="Q38" s="391"/>
      <c r="R38" s="176">
        <f t="shared" si="4"/>
        <v>0</v>
      </c>
      <c r="S38" s="378">
        <f t="shared" si="5"/>
        <v>0</v>
      </c>
      <c r="T38" s="379">
        <f t="shared" si="6"/>
        <v>0</v>
      </c>
      <c r="U38" s="4"/>
    </row>
    <row r="39" spans="2:21" ht="15" outlineLevel="1" x14ac:dyDescent="0.25">
      <c r="B39" s="4"/>
      <c r="C39" s="201" t="s">
        <v>400</v>
      </c>
      <c r="D39" s="192" t="s">
        <v>51</v>
      </c>
      <c r="E39" s="400" t="str">
        <f>IFERROR(VLOOKUP($D39,'START - AWARD DETAILS'!$F$21:$G$40,2,0),"")</f>
        <v/>
      </c>
      <c r="F39" s="345" t="e">
        <f>VLOOKUP(D39,'START - AWARD DETAILS'!$F$20:$I$40,3,0)</f>
        <v>#N/A</v>
      </c>
      <c r="G39" s="192" t="s">
        <v>51</v>
      </c>
      <c r="H39" s="377">
        <f>IF(E39="HEI",'START - AWARD DETAILS'!$G$12,'START - AWARD DETAILS'!$G$13)</f>
        <v>1</v>
      </c>
      <c r="I39" s="391"/>
      <c r="J39" s="176">
        <f t="shared" si="0"/>
        <v>0</v>
      </c>
      <c r="K39" s="391"/>
      <c r="L39" s="176">
        <f t="shared" si="1"/>
        <v>0</v>
      </c>
      <c r="M39" s="391"/>
      <c r="N39" s="176">
        <f t="shared" si="2"/>
        <v>0</v>
      </c>
      <c r="O39" s="391"/>
      <c r="P39" s="176">
        <f t="shared" si="3"/>
        <v>0</v>
      </c>
      <c r="Q39" s="391"/>
      <c r="R39" s="176">
        <f t="shared" si="4"/>
        <v>0</v>
      </c>
      <c r="S39" s="378">
        <f t="shared" si="5"/>
        <v>0</v>
      </c>
      <c r="T39" s="379">
        <f t="shared" si="6"/>
        <v>0</v>
      </c>
      <c r="U39" s="4"/>
    </row>
    <row r="40" spans="2:21" ht="15" outlineLevel="1" x14ac:dyDescent="0.25">
      <c r="B40" s="4"/>
      <c r="C40" s="201" t="s">
        <v>400</v>
      </c>
      <c r="D40" s="192" t="s">
        <v>51</v>
      </c>
      <c r="E40" s="400" t="str">
        <f>IFERROR(VLOOKUP($D40,'START - AWARD DETAILS'!$F$21:$G$40,2,0),"")</f>
        <v/>
      </c>
      <c r="F40" s="345" t="e">
        <f>VLOOKUP(D40,'START - AWARD DETAILS'!$F$20:$I$40,3,0)</f>
        <v>#N/A</v>
      </c>
      <c r="G40" s="192" t="s">
        <v>51</v>
      </c>
      <c r="H40" s="377">
        <f>IF(E40="HEI",'START - AWARD DETAILS'!$G$12,'START - AWARD DETAILS'!$G$13)</f>
        <v>1</v>
      </c>
      <c r="I40" s="391"/>
      <c r="J40" s="176">
        <f t="shared" si="0"/>
        <v>0</v>
      </c>
      <c r="K40" s="391"/>
      <c r="L40" s="176">
        <f t="shared" si="1"/>
        <v>0</v>
      </c>
      <c r="M40" s="391"/>
      <c r="N40" s="176">
        <f t="shared" si="2"/>
        <v>0</v>
      </c>
      <c r="O40" s="391"/>
      <c r="P40" s="176">
        <f t="shared" si="3"/>
        <v>0</v>
      </c>
      <c r="Q40" s="391"/>
      <c r="R40" s="176">
        <f t="shared" si="4"/>
        <v>0</v>
      </c>
      <c r="S40" s="378">
        <f t="shared" si="5"/>
        <v>0</v>
      </c>
      <c r="T40" s="379">
        <f t="shared" si="6"/>
        <v>0</v>
      </c>
      <c r="U40" s="4"/>
    </row>
    <row r="41" spans="2:21" ht="15" outlineLevel="1" x14ac:dyDescent="0.25">
      <c r="B41" s="4"/>
      <c r="C41" s="201" t="s">
        <v>400</v>
      </c>
      <c r="D41" s="192" t="s">
        <v>51</v>
      </c>
      <c r="E41" s="400" t="str">
        <f>IFERROR(VLOOKUP($D41,'START - AWARD DETAILS'!$F$21:$G$40,2,0),"")</f>
        <v/>
      </c>
      <c r="F41" s="345" t="e">
        <f>VLOOKUP(D41,'START - AWARD DETAILS'!$F$20:$I$40,3,0)</f>
        <v>#N/A</v>
      </c>
      <c r="G41" s="192" t="s">
        <v>51</v>
      </c>
      <c r="H41" s="377">
        <f>IF(E41="HEI",'START - AWARD DETAILS'!$G$12,'START - AWARD DETAILS'!$G$13)</f>
        <v>1</v>
      </c>
      <c r="I41" s="391"/>
      <c r="J41" s="176">
        <f t="shared" si="0"/>
        <v>0</v>
      </c>
      <c r="K41" s="391"/>
      <c r="L41" s="176">
        <f t="shared" si="1"/>
        <v>0</v>
      </c>
      <c r="M41" s="391"/>
      <c r="N41" s="176">
        <f t="shared" si="2"/>
        <v>0</v>
      </c>
      <c r="O41" s="391"/>
      <c r="P41" s="176">
        <f t="shared" si="3"/>
        <v>0</v>
      </c>
      <c r="Q41" s="391"/>
      <c r="R41" s="176">
        <f t="shared" si="4"/>
        <v>0</v>
      </c>
      <c r="S41" s="378">
        <f t="shared" si="5"/>
        <v>0</v>
      </c>
      <c r="T41" s="379">
        <f t="shared" si="6"/>
        <v>0</v>
      </c>
      <c r="U41" s="4"/>
    </row>
    <row r="42" spans="2:21" ht="15" outlineLevel="1" x14ac:dyDescent="0.25">
      <c r="B42" s="4"/>
      <c r="C42" s="201" t="s">
        <v>400</v>
      </c>
      <c r="D42" s="192" t="s">
        <v>51</v>
      </c>
      <c r="E42" s="400" t="str">
        <f>IFERROR(VLOOKUP($D42,'START - AWARD DETAILS'!$F$21:$G$40,2,0),"")</f>
        <v/>
      </c>
      <c r="F42" s="345" t="e">
        <f>VLOOKUP(D42,'START - AWARD DETAILS'!$F$20:$I$40,3,0)</f>
        <v>#N/A</v>
      </c>
      <c r="G42" s="192" t="s">
        <v>51</v>
      </c>
      <c r="H42" s="377">
        <f>IF(E42="HEI",'START - AWARD DETAILS'!$G$12,'START - AWARD DETAILS'!$G$13)</f>
        <v>1</v>
      </c>
      <c r="I42" s="391"/>
      <c r="J42" s="176">
        <f t="shared" si="0"/>
        <v>0</v>
      </c>
      <c r="K42" s="391"/>
      <c r="L42" s="176">
        <f t="shared" si="1"/>
        <v>0</v>
      </c>
      <c r="M42" s="391"/>
      <c r="N42" s="176">
        <f t="shared" si="2"/>
        <v>0</v>
      </c>
      <c r="O42" s="391"/>
      <c r="P42" s="176">
        <f t="shared" si="3"/>
        <v>0</v>
      </c>
      <c r="Q42" s="391"/>
      <c r="R42" s="176">
        <f t="shared" si="4"/>
        <v>0</v>
      </c>
      <c r="S42" s="378">
        <f t="shared" si="5"/>
        <v>0</v>
      </c>
      <c r="T42" s="379">
        <f t="shared" si="6"/>
        <v>0</v>
      </c>
      <c r="U42" s="4"/>
    </row>
    <row r="43" spans="2:21" ht="15" outlineLevel="1" x14ac:dyDescent="0.25">
      <c r="B43" s="4"/>
      <c r="C43" s="201" t="s">
        <v>400</v>
      </c>
      <c r="D43" s="192" t="s">
        <v>51</v>
      </c>
      <c r="E43" s="400" t="str">
        <f>IFERROR(VLOOKUP($D43,'START - AWARD DETAILS'!$F$21:$G$40,2,0),"")</f>
        <v/>
      </c>
      <c r="F43" s="345" t="e">
        <f>VLOOKUP(D43,'START - AWARD DETAILS'!$F$20:$I$40,3,0)</f>
        <v>#N/A</v>
      </c>
      <c r="G43" s="192" t="s">
        <v>51</v>
      </c>
      <c r="H43" s="377">
        <f>IF(E43="HEI",'START - AWARD DETAILS'!$G$12,'START - AWARD DETAILS'!$G$13)</f>
        <v>1</v>
      </c>
      <c r="I43" s="391"/>
      <c r="J43" s="176">
        <f t="shared" si="0"/>
        <v>0</v>
      </c>
      <c r="K43" s="391"/>
      <c r="L43" s="176">
        <f t="shared" si="1"/>
        <v>0</v>
      </c>
      <c r="M43" s="391"/>
      <c r="N43" s="176">
        <f t="shared" si="2"/>
        <v>0</v>
      </c>
      <c r="O43" s="391"/>
      <c r="P43" s="176">
        <f t="shared" si="3"/>
        <v>0</v>
      </c>
      <c r="Q43" s="391"/>
      <c r="R43" s="176">
        <f t="shared" si="4"/>
        <v>0</v>
      </c>
      <c r="S43" s="378">
        <f t="shared" si="5"/>
        <v>0</v>
      </c>
      <c r="T43" s="379">
        <f t="shared" si="6"/>
        <v>0</v>
      </c>
      <c r="U43" s="4"/>
    </row>
    <row r="44" spans="2:21" ht="15" outlineLevel="1" x14ac:dyDescent="0.25">
      <c r="B44" s="4"/>
      <c r="C44" s="201" t="s">
        <v>400</v>
      </c>
      <c r="D44" s="192" t="s">
        <v>51</v>
      </c>
      <c r="E44" s="400" t="str">
        <f>IFERROR(VLOOKUP($D44,'START - AWARD DETAILS'!$F$21:$G$40,2,0),"")</f>
        <v/>
      </c>
      <c r="F44" s="345" t="e">
        <f>VLOOKUP(D44,'START - AWARD DETAILS'!$F$20:$I$40,3,0)</f>
        <v>#N/A</v>
      </c>
      <c r="G44" s="192" t="s">
        <v>51</v>
      </c>
      <c r="H44" s="377">
        <f>IF(E44="HEI",'START - AWARD DETAILS'!$G$12,'START - AWARD DETAILS'!$G$13)</f>
        <v>1</v>
      </c>
      <c r="I44" s="391"/>
      <c r="J44" s="176">
        <f t="shared" si="0"/>
        <v>0</v>
      </c>
      <c r="K44" s="391"/>
      <c r="L44" s="176">
        <f t="shared" si="1"/>
        <v>0</v>
      </c>
      <c r="M44" s="391"/>
      <c r="N44" s="176">
        <f t="shared" si="2"/>
        <v>0</v>
      </c>
      <c r="O44" s="391"/>
      <c r="P44" s="176">
        <f t="shared" si="3"/>
        <v>0</v>
      </c>
      <c r="Q44" s="391"/>
      <c r="R44" s="176">
        <f t="shared" si="4"/>
        <v>0</v>
      </c>
      <c r="S44" s="378">
        <f t="shared" si="5"/>
        <v>0</v>
      </c>
      <c r="T44" s="379">
        <f t="shared" si="6"/>
        <v>0</v>
      </c>
      <c r="U44" s="4"/>
    </row>
    <row r="45" spans="2:21" ht="15" outlineLevel="1" x14ac:dyDescent="0.25">
      <c r="B45" s="4"/>
      <c r="C45" s="201" t="s">
        <v>400</v>
      </c>
      <c r="D45" s="192" t="s">
        <v>51</v>
      </c>
      <c r="E45" s="400" t="str">
        <f>IFERROR(VLOOKUP($D45,'START - AWARD DETAILS'!$F$21:$G$40,2,0),"")</f>
        <v/>
      </c>
      <c r="F45" s="345" t="e">
        <f>VLOOKUP(D45,'START - AWARD DETAILS'!$F$20:$I$40,3,0)</f>
        <v>#N/A</v>
      </c>
      <c r="G45" s="192" t="s">
        <v>51</v>
      </c>
      <c r="H45" s="377">
        <f>IF(E45="HEI",'START - AWARD DETAILS'!$G$12,'START - AWARD DETAILS'!$G$13)</f>
        <v>1</v>
      </c>
      <c r="I45" s="391"/>
      <c r="J45" s="176">
        <f t="shared" si="0"/>
        <v>0</v>
      </c>
      <c r="K45" s="391"/>
      <c r="L45" s="176">
        <f t="shared" si="1"/>
        <v>0</v>
      </c>
      <c r="M45" s="391"/>
      <c r="N45" s="176">
        <f t="shared" si="2"/>
        <v>0</v>
      </c>
      <c r="O45" s="391"/>
      <c r="P45" s="176">
        <f t="shared" si="3"/>
        <v>0</v>
      </c>
      <c r="Q45" s="391"/>
      <c r="R45" s="176">
        <f t="shared" si="4"/>
        <v>0</v>
      </c>
      <c r="S45" s="378">
        <f t="shared" si="5"/>
        <v>0</v>
      </c>
      <c r="T45" s="379">
        <f t="shared" si="6"/>
        <v>0</v>
      </c>
      <c r="U45" s="4"/>
    </row>
    <row r="46" spans="2:21" ht="15" outlineLevel="1" x14ac:dyDescent="0.25">
      <c r="B46" s="4"/>
      <c r="C46" s="201" t="s">
        <v>400</v>
      </c>
      <c r="D46" s="192" t="s">
        <v>51</v>
      </c>
      <c r="E46" s="400" t="str">
        <f>IFERROR(VLOOKUP($D46,'START - AWARD DETAILS'!$F$21:$G$40,2,0),"")</f>
        <v/>
      </c>
      <c r="F46" s="345" t="e">
        <f>VLOOKUP(D46,'START - AWARD DETAILS'!$F$20:$I$40,3,0)</f>
        <v>#N/A</v>
      </c>
      <c r="G46" s="192" t="s">
        <v>51</v>
      </c>
      <c r="H46" s="377">
        <f>IF(E46="HEI",'START - AWARD DETAILS'!$G$12,'START - AWARD DETAILS'!$G$13)</f>
        <v>1</v>
      </c>
      <c r="I46" s="391"/>
      <c r="J46" s="176">
        <f t="shared" si="0"/>
        <v>0</v>
      </c>
      <c r="K46" s="391"/>
      <c r="L46" s="176">
        <f t="shared" si="1"/>
        <v>0</v>
      </c>
      <c r="M46" s="391"/>
      <c r="N46" s="176">
        <f t="shared" si="2"/>
        <v>0</v>
      </c>
      <c r="O46" s="391"/>
      <c r="P46" s="176">
        <f t="shared" si="3"/>
        <v>0</v>
      </c>
      <c r="Q46" s="391"/>
      <c r="R46" s="176">
        <f t="shared" si="4"/>
        <v>0</v>
      </c>
      <c r="S46" s="378">
        <f t="shared" si="5"/>
        <v>0</v>
      </c>
      <c r="T46" s="379">
        <f t="shared" si="6"/>
        <v>0</v>
      </c>
      <c r="U46" s="4"/>
    </row>
    <row r="47" spans="2:21" ht="15" outlineLevel="1" x14ac:dyDescent="0.25">
      <c r="B47" s="4"/>
      <c r="C47" s="201" t="s">
        <v>400</v>
      </c>
      <c r="D47" s="192" t="s">
        <v>51</v>
      </c>
      <c r="E47" s="400" t="str">
        <f>IFERROR(VLOOKUP($D47,'START - AWARD DETAILS'!$F$21:$G$40,2,0),"")</f>
        <v/>
      </c>
      <c r="F47" s="345" t="e">
        <f>VLOOKUP(D47,'START - AWARD DETAILS'!$F$20:$I$40,3,0)</f>
        <v>#N/A</v>
      </c>
      <c r="G47" s="192" t="s">
        <v>51</v>
      </c>
      <c r="H47" s="377">
        <f>IF(E47="HEI",'START - AWARD DETAILS'!$G$12,'START - AWARD DETAILS'!$G$13)</f>
        <v>1</v>
      </c>
      <c r="I47" s="391"/>
      <c r="J47" s="176">
        <f t="shared" si="0"/>
        <v>0</v>
      </c>
      <c r="K47" s="391"/>
      <c r="L47" s="176">
        <f t="shared" si="1"/>
        <v>0</v>
      </c>
      <c r="M47" s="391"/>
      <c r="N47" s="176">
        <f t="shared" si="2"/>
        <v>0</v>
      </c>
      <c r="O47" s="391"/>
      <c r="P47" s="176">
        <f t="shared" si="3"/>
        <v>0</v>
      </c>
      <c r="Q47" s="391"/>
      <c r="R47" s="176">
        <f t="shared" si="4"/>
        <v>0</v>
      </c>
      <c r="S47" s="378">
        <f t="shared" si="5"/>
        <v>0</v>
      </c>
      <c r="T47" s="379">
        <f t="shared" si="6"/>
        <v>0</v>
      </c>
      <c r="U47" s="4"/>
    </row>
    <row r="48" spans="2:21" ht="15" outlineLevel="1" x14ac:dyDescent="0.25">
      <c r="B48" s="4"/>
      <c r="C48" s="201" t="s">
        <v>400</v>
      </c>
      <c r="D48" s="192" t="s">
        <v>51</v>
      </c>
      <c r="E48" s="400" t="str">
        <f>IFERROR(VLOOKUP($D48,'START - AWARD DETAILS'!$F$21:$G$40,2,0),"")</f>
        <v/>
      </c>
      <c r="F48" s="345" t="e">
        <f>VLOOKUP(D48,'START - AWARD DETAILS'!$F$20:$I$40,3,0)</f>
        <v>#N/A</v>
      </c>
      <c r="G48" s="192" t="s">
        <v>51</v>
      </c>
      <c r="H48" s="377">
        <f>IF(E48="HEI",'START - AWARD DETAILS'!$G$12,'START - AWARD DETAILS'!$G$13)</f>
        <v>1</v>
      </c>
      <c r="I48" s="391"/>
      <c r="J48" s="176">
        <f t="shared" si="0"/>
        <v>0</v>
      </c>
      <c r="K48" s="391"/>
      <c r="L48" s="176">
        <f t="shared" si="1"/>
        <v>0</v>
      </c>
      <c r="M48" s="391"/>
      <c r="N48" s="176">
        <f t="shared" si="2"/>
        <v>0</v>
      </c>
      <c r="O48" s="391"/>
      <c r="P48" s="176">
        <f t="shared" si="3"/>
        <v>0</v>
      </c>
      <c r="Q48" s="391"/>
      <c r="R48" s="176">
        <f t="shared" si="4"/>
        <v>0</v>
      </c>
      <c r="S48" s="378">
        <f t="shared" si="5"/>
        <v>0</v>
      </c>
      <c r="T48" s="379">
        <f t="shared" si="6"/>
        <v>0</v>
      </c>
      <c r="U48" s="4"/>
    </row>
    <row r="49" spans="2:21" ht="15" outlineLevel="1" x14ac:dyDescent="0.25">
      <c r="B49" s="4"/>
      <c r="C49" s="201" t="s">
        <v>400</v>
      </c>
      <c r="D49" s="192" t="s">
        <v>51</v>
      </c>
      <c r="E49" s="400" t="str">
        <f>IFERROR(VLOOKUP($D49,'START - AWARD DETAILS'!$F$21:$G$40,2,0),"")</f>
        <v/>
      </c>
      <c r="F49" s="345" t="e">
        <f>VLOOKUP(D49,'START - AWARD DETAILS'!$F$20:$I$40,3,0)</f>
        <v>#N/A</v>
      </c>
      <c r="G49" s="192" t="s">
        <v>51</v>
      </c>
      <c r="H49" s="377">
        <f>IF(E49="HEI",'START - AWARD DETAILS'!$G$12,'START - AWARD DETAILS'!$G$13)</f>
        <v>1</v>
      </c>
      <c r="I49" s="391"/>
      <c r="J49" s="176">
        <f t="shared" si="0"/>
        <v>0</v>
      </c>
      <c r="K49" s="391"/>
      <c r="L49" s="176">
        <f t="shared" si="1"/>
        <v>0</v>
      </c>
      <c r="M49" s="391"/>
      <c r="N49" s="176">
        <f t="shared" si="2"/>
        <v>0</v>
      </c>
      <c r="O49" s="391"/>
      <c r="P49" s="176">
        <f t="shared" si="3"/>
        <v>0</v>
      </c>
      <c r="Q49" s="391"/>
      <c r="R49" s="176">
        <f t="shared" si="4"/>
        <v>0</v>
      </c>
      <c r="S49" s="378">
        <f t="shared" si="5"/>
        <v>0</v>
      </c>
      <c r="T49" s="379">
        <f t="shared" si="6"/>
        <v>0</v>
      </c>
      <c r="U49" s="4"/>
    </row>
    <row r="50" spans="2:21" ht="15" outlineLevel="1" x14ac:dyDescent="0.25">
      <c r="B50" s="4"/>
      <c r="C50" s="201" t="s">
        <v>400</v>
      </c>
      <c r="D50" s="192" t="s">
        <v>51</v>
      </c>
      <c r="E50" s="400" t="str">
        <f>IFERROR(VLOOKUP($D50,'START - AWARD DETAILS'!$F$21:$G$40,2,0),"")</f>
        <v/>
      </c>
      <c r="F50" s="345" t="e">
        <f>VLOOKUP(D50,'START - AWARD DETAILS'!$F$20:$I$40,3,0)</f>
        <v>#N/A</v>
      </c>
      <c r="G50" s="192" t="s">
        <v>51</v>
      </c>
      <c r="H50" s="377">
        <f>IF(E50="HEI",'START - AWARD DETAILS'!$G$12,'START - AWARD DETAILS'!$G$13)</f>
        <v>1</v>
      </c>
      <c r="I50" s="391"/>
      <c r="J50" s="176">
        <f t="shared" si="0"/>
        <v>0</v>
      </c>
      <c r="K50" s="391"/>
      <c r="L50" s="176">
        <f t="shared" si="1"/>
        <v>0</v>
      </c>
      <c r="M50" s="391"/>
      <c r="N50" s="176">
        <f t="shared" si="2"/>
        <v>0</v>
      </c>
      <c r="O50" s="391"/>
      <c r="P50" s="176">
        <f t="shared" si="3"/>
        <v>0</v>
      </c>
      <c r="Q50" s="391"/>
      <c r="R50" s="176">
        <f t="shared" si="4"/>
        <v>0</v>
      </c>
      <c r="S50" s="378">
        <f t="shared" si="5"/>
        <v>0</v>
      </c>
      <c r="T50" s="379">
        <f t="shared" si="6"/>
        <v>0</v>
      </c>
      <c r="U50" s="4"/>
    </row>
    <row r="51" spans="2:21" ht="15" outlineLevel="1" x14ac:dyDescent="0.25">
      <c r="B51" s="4"/>
      <c r="C51" s="201" t="s">
        <v>400</v>
      </c>
      <c r="D51" s="192" t="s">
        <v>51</v>
      </c>
      <c r="E51" s="400" t="str">
        <f>IFERROR(VLOOKUP($D51,'START - AWARD DETAILS'!$F$21:$G$40,2,0),"")</f>
        <v/>
      </c>
      <c r="F51" s="345" t="e">
        <f>VLOOKUP(D51,'START - AWARD DETAILS'!$F$20:$I$40,3,0)</f>
        <v>#N/A</v>
      </c>
      <c r="G51" s="192" t="s">
        <v>51</v>
      </c>
      <c r="H51" s="377">
        <f>IF(E51="HEI",'START - AWARD DETAILS'!$G$12,'START - AWARD DETAILS'!$G$13)</f>
        <v>1</v>
      </c>
      <c r="I51" s="391"/>
      <c r="J51" s="176">
        <f t="shared" si="0"/>
        <v>0</v>
      </c>
      <c r="K51" s="391"/>
      <c r="L51" s="176">
        <f t="shared" si="1"/>
        <v>0</v>
      </c>
      <c r="M51" s="391"/>
      <c r="N51" s="176">
        <f t="shared" si="2"/>
        <v>0</v>
      </c>
      <c r="O51" s="391"/>
      <c r="P51" s="176">
        <f t="shared" si="3"/>
        <v>0</v>
      </c>
      <c r="Q51" s="391"/>
      <c r="R51" s="176">
        <f t="shared" si="4"/>
        <v>0</v>
      </c>
      <c r="S51" s="378">
        <f t="shared" si="5"/>
        <v>0</v>
      </c>
      <c r="T51" s="379">
        <f t="shared" si="6"/>
        <v>0</v>
      </c>
      <c r="U51" s="4"/>
    </row>
    <row r="52" spans="2:21" ht="15" outlineLevel="1" x14ac:dyDescent="0.25">
      <c r="B52" s="4"/>
      <c r="C52" s="201" t="s">
        <v>400</v>
      </c>
      <c r="D52" s="192" t="s">
        <v>51</v>
      </c>
      <c r="E52" s="400" t="str">
        <f>IFERROR(VLOOKUP($D52,'START - AWARD DETAILS'!$F$21:$G$40,2,0),"")</f>
        <v/>
      </c>
      <c r="F52" s="345" t="e">
        <f>VLOOKUP(D52,'START - AWARD DETAILS'!$F$20:$I$40,3,0)</f>
        <v>#N/A</v>
      </c>
      <c r="G52" s="192" t="s">
        <v>51</v>
      </c>
      <c r="H52" s="377">
        <f>IF(E52="HEI",'START - AWARD DETAILS'!$G$12,'START - AWARD DETAILS'!$G$13)</f>
        <v>1</v>
      </c>
      <c r="I52" s="391"/>
      <c r="J52" s="176">
        <f t="shared" si="0"/>
        <v>0</v>
      </c>
      <c r="K52" s="391"/>
      <c r="L52" s="176">
        <f t="shared" si="1"/>
        <v>0</v>
      </c>
      <c r="M52" s="391"/>
      <c r="N52" s="176">
        <f t="shared" si="2"/>
        <v>0</v>
      </c>
      <c r="O52" s="391"/>
      <c r="P52" s="176">
        <f t="shared" si="3"/>
        <v>0</v>
      </c>
      <c r="Q52" s="391"/>
      <c r="R52" s="176">
        <f t="shared" si="4"/>
        <v>0</v>
      </c>
      <c r="S52" s="378">
        <f t="shared" si="5"/>
        <v>0</v>
      </c>
      <c r="T52" s="379">
        <f t="shared" si="6"/>
        <v>0</v>
      </c>
      <c r="U52" s="4"/>
    </row>
    <row r="53" spans="2:21" ht="15" outlineLevel="1" x14ac:dyDescent="0.25">
      <c r="B53" s="4"/>
      <c r="C53" s="201" t="s">
        <v>400</v>
      </c>
      <c r="D53" s="192" t="s">
        <v>51</v>
      </c>
      <c r="E53" s="400" t="str">
        <f>IFERROR(VLOOKUP($D53,'START - AWARD DETAILS'!$F$21:$G$40,2,0),"")</f>
        <v/>
      </c>
      <c r="F53" s="345" t="e">
        <f>VLOOKUP(D53,'START - AWARD DETAILS'!$F$20:$I$40,3,0)</f>
        <v>#N/A</v>
      </c>
      <c r="G53" s="192" t="s">
        <v>51</v>
      </c>
      <c r="H53" s="377">
        <f>IF(E53="HEI",'START - AWARD DETAILS'!$G$12,'START - AWARD DETAILS'!$G$13)</f>
        <v>1</v>
      </c>
      <c r="I53" s="391"/>
      <c r="J53" s="176">
        <f t="shared" si="0"/>
        <v>0</v>
      </c>
      <c r="K53" s="391"/>
      <c r="L53" s="176">
        <f t="shared" si="1"/>
        <v>0</v>
      </c>
      <c r="M53" s="391"/>
      <c r="N53" s="176">
        <f t="shared" si="2"/>
        <v>0</v>
      </c>
      <c r="O53" s="391"/>
      <c r="P53" s="176">
        <f t="shared" si="3"/>
        <v>0</v>
      </c>
      <c r="Q53" s="391"/>
      <c r="R53" s="176">
        <f t="shared" si="4"/>
        <v>0</v>
      </c>
      <c r="S53" s="378">
        <f t="shared" si="5"/>
        <v>0</v>
      </c>
      <c r="T53" s="379">
        <f t="shared" si="6"/>
        <v>0</v>
      </c>
      <c r="U53" s="4"/>
    </row>
    <row r="54" spans="2:21" ht="15" outlineLevel="1" x14ac:dyDescent="0.25">
      <c r="B54" s="4"/>
      <c r="C54" s="201" t="s">
        <v>400</v>
      </c>
      <c r="D54" s="192" t="s">
        <v>51</v>
      </c>
      <c r="E54" s="400" t="str">
        <f>IFERROR(VLOOKUP($D54,'START - AWARD DETAILS'!$F$21:$G$40,2,0),"")</f>
        <v/>
      </c>
      <c r="F54" s="345" t="e">
        <f>VLOOKUP(D54,'START - AWARD DETAILS'!$F$20:$I$40,3,0)</f>
        <v>#N/A</v>
      </c>
      <c r="G54" s="192" t="s">
        <v>51</v>
      </c>
      <c r="H54" s="377">
        <f>IF(E54="HEI",'START - AWARD DETAILS'!$G$12,'START - AWARD DETAILS'!$G$13)</f>
        <v>1</v>
      </c>
      <c r="I54" s="391"/>
      <c r="J54" s="176">
        <f t="shared" si="0"/>
        <v>0</v>
      </c>
      <c r="K54" s="391"/>
      <c r="L54" s="176">
        <f t="shared" si="1"/>
        <v>0</v>
      </c>
      <c r="M54" s="391"/>
      <c r="N54" s="176">
        <f t="shared" si="2"/>
        <v>0</v>
      </c>
      <c r="O54" s="391"/>
      <c r="P54" s="176">
        <f t="shared" si="3"/>
        <v>0</v>
      </c>
      <c r="Q54" s="391"/>
      <c r="R54" s="176">
        <f t="shared" si="4"/>
        <v>0</v>
      </c>
      <c r="S54" s="378">
        <f t="shared" si="5"/>
        <v>0</v>
      </c>
      <c r="T54" s="379">
        <f t="shared" si="6"/>
        <v>0</v>
      </c>
      <c r="U54" s="4"/>
    </row>
    <row r="55" spans="2:21" ht="15" outlineLevel="1" x14ac:dyDescent="0.25">
      <c r="B55" s="4"/>
      <c r="C55" s="201" t="s">
        <v>400</v>
      </c>
      <c r="D55" s="192" t="s">
        <v>51</v>
      </c>
      <c r="E55" s="400" t="str">
        <f>IFERROR(VLOOKUP($D55,'START - AWARD DETAILS'!$F$21:$G$40,2,0),"")</f>
        <v/>
      </c>
      <c r="F55" s="345" t="e">
        <f>VLOOKUP(D55,'START - AWARD DETAILS'!$F$20:$I$40,3,0)</f>
        <v>#N/A</v>
      </c>
      <c r="G55" s="192" t="s">
        <v>51</v>
      </c>
      <c r="H55" s="377">
        <f>IF(E55="HEI",'START - AWARD DETAILS'!$G$12,'START - AWARD DETAILS'!$G$13)</f>
        <v>1</v>
      </c>
      <c r="I55" s="391"/>
      <c r="J55" s="176">
        <f t="shared" si="0"/>
        <v>0</v>
      </c>
      <c r="K55" s="391"/>
      <c r="L55" s="176">
        <f t="shared" si="1"/>
        <v>0</v>
      </c>
      <c r="M55" s="391"/>
      <c r="N55" s="176">
        <f t="shared" si="2"/>
        <v>0</v>
      </c>
      <c r="O55" s="391"/>
      <c r="P55" s="176">
        <f t="shared" si="3"/>
        <v>0</v>
      </c>
      <c r="Q55" s="391"/>
      <c r="R55" s="176">
        <f t="shared" si="4"/>
        <v>0</v>
      </c>
      <c r="S55" s="378">
        <f t="shared" si="5"/>
        <v>0</v>
      </c>
      <c r="T55" s="379">
        <f t="shared" si="6"/>
        <v>0</v>
      </c>
      <c r="U55" s="4"/>
    </row>
    <row r="56" spans="2:21" ht="15" outlineLevel="1" x14ac:dyDescent="0.25">
      <c r="B56" s="4"/>
      <c r="C56" s="201" t="s">
        <v>400</v>
      </c>
      <c r="D56" s="192" t="s">
        <v>51</v>
      </c>
      <c r="E56" s="400" t="str">
        <f>IFERROR(VLOOKUP($D56,'START - AWARD DETAILS'!$F$21:$G$40,2,0),"")</f>
        <v/>
      </c>
      <c r="F56" s="345" t="e">
        <f>VLOOKUP(D56,'START - AWARD DETAILS'!$F$20:$I$40,3,0)</f>
        <v>#N/A</v>
      </c>
      <c r="G56" s="192" t="s">
        <v>51</v>
      </c>
      <c r="H56" s="377">
        <f>IF(E56="HEI",'START - AWARD DETAILS'!$G$12,'START - AWARD DETAILS'!$G$13)</f>
        <v>1</v>
      </c>
      <c r="I56" s="391"/>
      <c r="J56" s="176">
        <f t="shared" si="0"/>
        <v>0</v>
      </c>
      <c r="K56" s="391"/>
      <c r="L56" s="176">
        <f t="shared" si="1"/>
        <v>0</v>
      </c>
      <c r="M56" s="391"/>
      <c r="N56" s="176">
        <f t="shared" si="2"/>
        <v>0</v>
      </c>
      <c r="O56" s="391"/>
      <c r="P56" s="176">
        <f t="shared" si="3"/>
        <v>0</v>
      </c>
      <c r="Q56" s="391"/>
      <c r="R56" s="176">
        <f t="shared" si="4"/>
        <v>0</v>
      </c>
      <c r="S56" s="378">
        <f t="shared" si="5"/>
        <v>0</v>
      </c>
      <c r="T56" s="379">
        <f t="shared" si="6"/>
        <v>0</v>
      </c>
      <c r="U56" s="4"/>
    </row>
    <row r="57" spans="2:21" ht="15" outlineLevel="1" x14ac:dyDescent="0.25">
      <c r="B57" s="4"/>
      <c r="C57" s="201" t="s">
        <v>400</v>
      </c>
      <c r="D57" s="192" t="s">
        <v>51</v>
      </c>
      <c r="E57" s="400" t="str">
        <f>IFERROR(VLOOKUP($D57,'START - AWARD DETAILS'!$F$21:$G$40,2,0),"")</f>
        <v/>
      </c>
      <c r="F57" s="345" t="e">
        <f>VLOOKUP(D57,'START - AWARD DETAILS'!$F$20:$I$40,3,0)</f>
        <v>#N/A</v>
      </c>
      <c r="G57" s="192" t="s">
        <v>51</v>
      </c>
      <c r="H57" s="377">
        <f>IF(E57="HEI",'START - AWARD DETAILS'!$G$12,'START - AWARD DETAILS'!$G$13)</f>
        <v>1</v>
      </c>
      <c r="I57" s="391"/>
      <c r="J57" s="176">
        <f t="shared" si="0"/>
        <v>0</v>
      </c>
      <c r="K57" s="391"/>
      <c r="L57" s="176">
        <f t="shared" si="1"/>
        <v>0</v>
      </c>
      <c r="M57" s="391"/>
      <c r="N57" s="176">
        <f t="shared" si="2"/>
        <v>0</v>
      </c>
      <c r="O57" s="391"/>
      <c r="P57" s="176">
        <f t="shared" si="3"/>
        <v>0</v>
      </c>
      <c r="Q57" s="391"/>
      <c r="R57" s="176">
        <f t="shared" si="4"/>
        <v>0</v>
      </c>
      <c r="S57" s="378">
        <f t="shared" si="5"/>
        <v>0</v>
      </c>
      <c r="T57" s="379">
        <f t="shared" si="6"/>
        <v>0</v>
      </c>
      <c r="U57" s="4"/>
    </row>
    <row r="58" spans="2:21" ht="15" outlineLevel="1" x14ac:dyDescent="0.25">
      <c r="B58" s="4"/>
      <c r="C58" s="201" t="s">
        <v>400</v>
      </c>
      <c r="D58" s="192" t="s">
        <v>51</v>
      </c>
      <c r="E58" s="400" t="str">
        <f>IFERROR(VLOOKUP($D58,'START - AWARD DETAILS'!$F$21:$G$40,2,0),"")</f>
        <v/>
      </c>
      <c r="F58" s="345" t="e">
        <f>VLOOKUP(D58,'START - AWARD DETAILS'!$F$20:$I$40,3,0)</f>
        <v>#N/A</v>
      </c>
      <c r="G58" s="192" t="s">
        <v>51</v>
      </c>
      <c r="H58" s="377">
        <f>IF(E58="HEI",'START - AWARD DETAILS'!$G$12,'START - AWARD DETAILS'!$G$13)</f>
        <v>1</v>
      </c>
      <c r="I58" s="391"/>
      <c r="J58" s="176">
        <f t="shared" si="0"/>
        <v>0</v>
      </c>
      <c r="K58" s="391"/>
      <c r="L58" s="176">
        <f t="shared" si="1"/>
        <v>0</v>
      </c>
      <c r="M58" s="391"/>
      <c r="N58" s="176">
        <f t="shared" si="2"/>
        <v>0</v>
      </c>
      <c r="O58" s="391"/>
      <c r="P58" s="176">
        <f t="shared" si="3"/>
        <v>0</v>
      </c>
      <c r="Q58" s="391"/>
      <c r="R58" s="176">
        <f t="shared" si="4"/>
        <v>0</v>
      </c>
      <c r="S58" s="378">
        <f t="shared" si="5"/>
        <v>0</v>
      </c>
      <c r="T58" s="379">
        <f t="shared" si="6"/>
        <v>0</v>
      </c>
      <c r="U58" s="4"/>
    </row>
    <row r="59" spans="2:21" ht="15" outlineLevel="1" x14ac:dyDescent="0.25">
      <c r="B59" s="4"/>
      <c r="C59" s="201" t="s">
        <v>400</v>
      </c>
      <c r="D59" s="192" t="s">
        <v>51</v>
      </c>
      <c r="E59" s="400" t="str">
        <f>IFERROR(VLOOKUP($D59,'START - AWARD DETAILS'!$F$21:$G$40,2,0),"")</f>
        <v/>
      </c>
      <c r="F59" s="345" t="e">
        <f>VLOOKUP(D59,'START - AWARD DETAILS'!$F$20:$I$40,3,0)</f>
        <v>#N/A</v>
      </c>
      <c r="G59" s="192" t="s">
        <v>51</v>
      </c>
      <c r="H59" s="377">
        <f>IF(E59="HEI",'START - AWARD DETAILS'!$G$12,'START - AWARD DETAILS'!$G$13)</f>
        <v>1</v>
      </c>
      <c r="I59" s="391"/>
      <c r="J59" s="176">
        <f t="shared" si="0"/>
        <v>0</v>
      </c>
      <c r="K59" s="391"/>
      <c r="L59" s="176">
        <f t="shared" si="1"/>
        <v>0</v>
      </c>
      <c r="M59" s="391"/>
      <c r="N59" s="176">
        <f t="shared" si="2"/>
        <v>0</v>
      </c>
      <c r="O59" s="391"/>
      <c r="P59" s="176">
        <f t="shared" si="3"/>
        <v>0</v>
      </c>
      <c r="Q59" s="391"/>
      <c r="R59" s="176">
        <f t="shared" si="4"/>
        <v>0</v>
      </c>
      <c r="S59" s="378">
        <f t="shared" si="5"/>
        <v>0</v>
      </c>
      <c r="T59" s="379">
        <f t="shared" si="6"/>
        <v>0</v>
      </c>
      <c r="U59" s="4"/>
    </row>
    <row r="60" spans="2:21" ht="15" outlineLevel="1" x14ac:dyDescent="0.25">
      <c r="B60" s="4"/>
      <c r="C60" s="201" t="s">
        <v>400</v>
      </c>
      <c r="D60" s="192" t="s">
        <v>51</v>
      </c>
      <c r="E60" s="400" t="str">
        <f>IFERROR(VLOOKUP($D60,'START - AWARD DETAILS'!$F$21:$G$40,2,0),"")</f>
        <v/>
      </c>
      <c r="F60" s="345" t="e">
        <f>VLOOKUP(D60,'START - AWARD DETAILS'!$F$20:$I$40,3,0)</f>
        <v>#N/A</v>
      </c>
      <c r="G60" s="192" t="s">
        <v>51</v>
      </c>
      <c r="H60" s="377">
        <f>IF(E60="HEI",'START - AWARD DETAILS'!$G$12,'START - AWARD DETAILS'!$G$13)</f>
        <v>1</v>
      </c>
      <c r="I60" s="391"/>
      <c r="J60" s="176">
        <f t="shared" si="0"/>
        <v>0</v>
      </c>
      <c r="K60" s="391"/>
      <c r="L60" s="176">
        <f t="shared" si="1"/>
        <v>0</v>
      </c>
      <c r="M60" s="391"/>
      <c r="N60" s="176">
        <f t="shared" si="2"/>
        <v>0</v>
      </c>
      <c r="O60" s="391"/>
      <c r="P60" s="176">
        <f t="shared" si="3"/>
        <v>0</v>
      </c>
      <c r="Q60" s="391"/>
      <c r="R60" s="176">
        <f t="shared" si="4"/>
        <v>0</v>
      </c>
      <c r="S60" s="378">
        <f>I60+K60+M60+O60+Q60</f>
        <v>0</v>
      </c>
      <c r="T60" s="379">
        <f>J60+L60+N60+P60+R60</f>
        <v>0</v>
      </c>
      <c r="U60" s="4"/>
    </row>
    <row r="61" spans="2:21" ht="15.75" outlineLevel="1" thickBot="1" x14ac:dyDescent="0.3">
      <c r="B61" s="4"/>
      <c r="C61" s="201" t="s">
        <v>400</v>
      </c>
      <c r="D61" s="192" t="s">
        <v>51</v>
      </c>
      <c r="E61" s="400" t="str">
        <f>IFERROR(VLOOKUP($D61,'START - AWARD DETAILS'!$F$21:$G$40,2,0),"")</f>
        <v/>
      </c>
      <c r="F61" s="345" t="e">
        <f>VLOOKUP(D61,'START - AWARD DETAILS'!$F$20:$I$40,3,0)</f>
        <v>#N/A</v>
      </c>
      <c r="G61" s="192" t="s">
        <v>51</v>
      </c>
      <c r="H61" s="377">
        <f>IF(E61="HEI",'START - AWARD DETAILS'!$G$12,'START - AWARD DETAILS'!$G$13)</f>
        <v>1</v>
      </c>
      <c r="I61" s="391"/>
      <c r="J61" s="176">
        <f t="shared" si="0"/>
        <v>0</v>
      </c>
      <c r="K61" s="391"/>
      <c r="L61" s="176">
        <f t="shared" si="1"/>
        <v>0</v>
      </c>
      <c r="M61" s="391"/>
      <c r="N61" s="176">
        <f t="shared" si="2"/>
        <v>0</v>
      </c>
      <c r="O61" s="391"/>
      <c r="P61" s="176">
        <f t="shared" si="3"/>
        <v>0</v>
      </c>
      <c r="Q61" s="391"/>
      <c r="R61" s="176">
        <f t="shared" si="4"/>
        <v>0</v>
      </c>
      <c r="S61" s="378">
        <f>I61+K61+M61+O61+Q61</f>
        <v>0</v>
      </c>
      <c r="T61" s="379">
        <f>J61+L61+N61+P61+R61</f>
        <v>0</v>
      </c>
      <c r="U61" s="4"/>
    </row>
    <row r="62" spans="2:21" ht="15.75" thickBot="1" x14ac:dyDescent="0.3">
      <c r="B62" s="4"/>
      <c r="C62" s="387"/>
      <c r="D62" s="388"/>
      <c r="E62" s="401"/>
      <c r="F62" s="401"/>
      <c r="G62" s="401"/>
      <c r="H62" s="401"/>
      <c r="I62" s="389">
        <f>SUM(I12:I61)</f>
        <v>0</v>
      </c>
      <c r="J62" s="389">
        <f>SUM(J12:J61)</f>
        <v>0</v>
      </c>
      <c r="K62" s="389">
        <f t="shared" ref="K62:T62" si="7">SUM(K12:K61)</f>
        <v>0</v>
      </c>
      <c r="L62" s="389">
        <f t="shared" si="7"/>
        <v>0</v>
      </c>
      <c r="M62" s="389">
        <f t="shared" si="7"/>
        <v>0</v>
      </c>
      <c r="N62" s="389">
        <f t="shared" si="7"/>
        <v>0</v>
      </c>
      <c r="O62" s="389">
        <f t="shared" si="7"/>
        <v>0</v>
      </c>
      <c r="P62" s="389">
        <f t="shared" si="7"/>
        <v>0</v>
      </c>
      <c r="Q62" s="389">
        <f t="shared" si="7"/>
        <v>0</v>
      </c>
      <c r="R62" s="389">
        <f t="shared" si="7"/>
        <v>0</v>
      </c>
      <c r="S62" s="389">
        <f t="shared" si="7"/>
        <v>0</v>
      </c>
      <c r="T62" s="389">
        <f t="shared" si="7"/>
        <v>0</v>
      </c>
      <c r="U62" s="4"/>
    </row>
    <row r="63" spans="2:21" ht="8.25" customHeight="1" x14ac:dyDescent="0.25">
      <c r="B63" s="4"/>
      <c r="C63" s="4"/>
      <c r="D63" s="4"/>
      <c r="E63" s="4"/>
      <c r="F63" s="4"/>
      <c r="G63" s="4"/>
      <c r="H63" s="4"/>
      <c r="I63" s="4"/>
      <c r="J63" s="4"/>
      <c r="K63" s="4"/>
      <c r="L63" s="4"/>
      <c r="M63" s="4"/>
      <c r="N63" s="4"/>
      <c r="O63" s="4"/>
      <c r="P63" s="4"/>
      <c r="Q63" s="4"/>
      <c r="R63" s="4"/>
      <c r="S63" s="4"/>
      <c r="T63" s="4"/>
      <c r="U63" s="4"/>
    </row>
    <row r="64" spans="2:21" ht="8.25" customHeight="1" thickBot="1" x14ac:dyDescent="0.3">
      <c r="B64" s="4"/>
      <c r="C64" s="4"/>
      <c r="D64" s="4"/>
      <c r="E64" s="4"/>
      <c r="F64" s="4"/>
      <c r="G64" s="4"/>
      <c r="H64" s="4"/>
      <c r="I64" s="4"/>
      <c r="J64" s="4"/>
      <c r="K64" s="4"/>
      <c r="L64" s="4"/>
      <c r="M64" s="4"/>
      <c r="N64" s="4"/>
      <c r="O64" s="4"/>
      <c r="P64" s="4"/>
      <c r="Q64" s="4"/>
      <c r="R64" s="4"/>
      <c r="S64" s="4"/>
      <c r="T64" s="4"/>
      <c r="U64" s="4"/>
    </row>
    <row r="65" spans="2:21" ht="15.75" thickBot="1" x14ac:dyDescent="0.3">
      <c r="B65" s="4"/>
      <c r="C65" s="366" t="s">
        <v>399</v>
      </c>
      <c r="D65" s="1"/>
      <c r="E65" s="1"/>
      <c r="F65" s="1"/>
      <c r="G65" s="1"/>
      <c r="H65" s="1"/>
      <c r="I65" s="1"/>
      <c r="J65" s="2"/>
      <c r="K65" s="4"/>
      <c r="L65" s="4"/>
      <c r="M65" s="4"/>
      <c r="N65" s="4"/>
      <c r="O65" s="4"/>
      <c r="P65" s="4"/>
      <c r="Q65" s="4"/>
      <c r="R65" s="4"/>
      <c r="S65" s="4"/>
      <c r="T65" s="4"/>
      <c r="U65" s="4"/>
    </row>
    <row r="66" spans="2:21" ht="207" customHeight="1" thickBot="1" x14ac:dyDescent="0.3">
      <c r="B66" s="4"/>
      <c r="C66" s="468"/>
      <c r="D66" s="469"/>
      <c r="E66" s="469"/>
      <c r="F66" s="469"/>
      <c r="G66" s="469"/>
      <c r="H66" s="469"/>
      <c r="I66" s="469"/>
      <c r="J66" s="470"/>
      <c r="K66" s="4"/>
      <c r="L66" s="4"/>
      <c r="M66" s="4"/>
      <c r="N66" s="4"/>
      <c r="O66" s="4"/>
      <c r="P66" s="4"/>
      <c r="Q66" s="4"/>
      <c r="R66" s="4"/>
      <c r="S66" s="4"/>
      <c r="T66" s="4"/>
      <c r="U66" s="4"/>
    </row>
    <row r="67" spans="2:21" ht="8.25" customHeight="1" x14ac:dyDescent="0.25">
      <c r="B67" s="4"/>
      <c r="C67" s="4"/>
      <c r="D67" s="4"/>
      <c r="E67" s="4"/>
      <c r="F67" s="4"/>
      <c r="G67" s="4"/>
      <c r="H67" s="4"/>
      <c r="I67" s="4"/>
      <c r="J67" s="4"/>
      <c r="K67" s="4"/>
      <c r="L67" s="4"/>
      <c r="M67" s="4"/>
      <c r="N67" s="4"/>
      <c r="O67" s="4"/>
      <c r="P67" s="4"/>
      <c r="Q67" s="4"/>
      <c r="R67" s="4"/>
      <c r="S67" s="4"/>
      <c r="T67" s="4"/>
      <c r="U67" s="4"/>
    </row>
    <row r="68" spans="2:21" ht="8.25" customHeight="1" x14ac:dyDescent="0.25"/>
    <row r="69" spans="2:21" ht="24" hidden="1" customHeight="1" thickBot="1" x14ac:dyDescent="0.3">
      <c r="C69" s="29" t="s">
        <v>408</v>
      </c>
      <c r="D69" s="32"/>
      <c r="E69" s="329" t="s">
        <v>125</v>
      </c>
      <c r="F69" s="433"/>
    </row>
    <row r="70" spans="2:21" ht="24" hidden="1" customHeight="1" thickBot="1" x14ac:dyDescent="0.3">
      <c r="C70" s="3" t="s">
        <v>51</v>
      </c>
      <c r="D70" s="3" t="s">
        <v>51</v>
      </c>
      <c r="E70" s="12" t="s">
        <v>51</v>
      </c>
      <c r="F70" s="12"/>
    </row>
    <row r="71" spans="2:21" ht="24" hidden="1" customHeight="1" thickBot="1" x14ac:dyDescent="0.3">
      <c r="B71">
        <v>1</v>
      </c>
      <c r="C71" s="3" t="s">
        <v>417</v>
      </c>
      <c r="D71" s="3" t="str">
        <f>IF('START - AWARD DETAILS'!F21="","",'START - AWARD DETAILS'!F21)</f>
        <v/>
      </c>
      <c r="E71" s="93" t="str">
        <f>IF('START - AWARD DETAILS'!D21=0,"",'START - AWARD DETAILS'!D21)</f>
        <v>CORE</v>
      </c>
      <c r="F71" s="434"/>
    </row>
    <row r="72" spans="2:21" ht="24" hidden="1" customHeight="1" thickBot="1" x14ac:dyDescent="0.3">
      <c r="B72">
        <v>2</v>
      </c>
      <c r="C72" s="3" t="s">
        <v>418</v>
      </c>
      <c r="D72" s="3" t="str">
        <f>IF('START - AWARD DETAILS'!F22="","",'START - AWARD DETAILS'!F22)</f>
        <v/>
      </c>
      <c r="E72" s="93" t="str">
        <f>IF('START - AWARD DETAILS'!D22=0,"",'START - AWARD DETAILS'!D22)</f>
        <v/>
      </c>
      <c r="F72" s="434"/>
    </row>
    <row r="73" spans="2:21" ht="24" hidden="1" customHeight="1" thickBot="1" x14ac:dyDescent="0.3">
      <c r="B73">
        <v>3</v>
      </c>
      <c r="C73" s="3" t="s">
        <v>420</v>
      </c>
      <c r="D73" s="3" t="str">
        <f>IF('START - AWARD DETAILS'!F23="","",'START - AWARD DETAILS'!F23)</f>
        <v/>
      </c>
      <c r="E73" s="93" t="str">
        <f>IF('START - AWARD DETAILS'!D23=0,"",'START - AWARD DETAILS'!D23)</f>
        <v/>
      </c>
      <c r="F73" s="434"/>
    </row>
    <row r="74" spans="2:21" ht="24" hidden="1" customHeight="1" thickBot="1" x14ac:dyDescent="0.3">
      <c r="B74">
        <v>4</v>
      </c>
      <c r="C74" s="3" t="s">
        <v>435</v>
      </c>
      <c r="D74" s="3" t="str">
        <f>IF('START - AWARD DETAILS'!F24="","",'START - AWARD DETAILS'!F24)</f>
        <v/>
      </c>
      <c r="E74" s="93" t="str">
        <f>IF('START - AWARD DETAILS'!D24=0,"",'START - AWARD DETAILS'!D24)</f>
        <v/>
      </c>
      <c r="F74" s="434"/>
    </row>
    <row r="75" spans="2:21" ht="24" hidden="1" customHeight="1" thickBot="1" x14ac:dyDescent="0.3">
      <c r="B75">
        <v>5</v>
      </c>
      <c r="D75" s="3" t="str">
        <f>IF('START - AWARD DETAILS'!F25="","",'START - AWARD DETAILS'!F25)</f>
        <v/>
      </c>
      <c r="E75" s="93" t="str">
        <f>IF('START - AWARD DETAILS'!D25=0,"",'START - AWARD DETAILS'!D25)</f>
        <v/>
      </c>
      <c r="F75" s="434"/>
    </row>
    <row r="76" spans="2:21" ht="24" hidden="1" customHeight="1" thickBot="1" x14ac:dyDescent="0.3">
      <c r="B76">
        <v>6</v>
      </c>
      <c r="D76" s="3" t="str">
        <f>IF('START - AWARD DETAILS'!F26="","",'START - AWARD DETAILS'!F26)</f>
        <v/>
      </c>
      <c r="E76" s="93" t="str">
        <f>IF('START - AWARD DETAILS'!D26=0,"",'START - AWARD DETAILS'!D26)</f>
        <v/>
      </c>
      <c r="F76" s="434"/>
    </row>
    <row r="77" spans="2:21" ht="24" hidden="1" customHeight="1" thickBot="1" x14ac:dyDescent="0.3">
      <c r="B77">
        <v>7</v>
      </c>
      <c r="D77" s="3" t="str">
        <f>IF('START - AWARD DETAILS'!F27="","",'START - AWARD DETAILS'!F27)</f>
        <v/>
      </c>
      <c r="E77" s="93" t="str">
        <f>IF('START - AWARD DETAILS'!D27=0,"",'START - AWARD DETAILS'!D27)</f>
        <v/>
      </c>
      <c r="F77" s="434"/>
    </row>
    <row r="78" spans="2:21" ht="24" hidden="1" customHeight="1" thickBot="1" x14ac:dyDescent="0.3">
      <c r="B78">
        <v>8</v>
      </c>
      <c r="D78" s="3" t="str">
        <f>IF('START - AWARD DETAILS'!F28="","",'START - AWARD DETAILS'!F28)</f>
        <v/>
      </c>
      <c r="E78" s="93" t="str">
        <f>IF('START - AWARD DETAILS'!D28=0,"",'START - AWARD DETAILS'!D28)</f>
        <v/>
      </c>
      <c r="F78" s="434"/>
    </row>
    <row r="79" spans="2:21" ht="24" hidden="1" customHeight="1" thickBot="1" x14ac:dyDescent="0.3">
      <c r="B79">
        <v>9</v>
      </c>
      <c r="D79" s="3" t="str">
        <f>IF('START - AWARD DETAILS'!F29="","",'START - AWARD DETAILS'!F29)</f>
        <v/>
      </c>
      <c r="E79" s="93" t="str">
        <f>IF('START - AWARD DETAILS'!D29=0,"",'START - AWARD DETAILS'!D29)</f>
        <v/>
      </c>
      <c r="F79" s="434"/>
    </row>
    <row r="80" spans="2:21" ht="24" hidden="1" customHeight="1" thickBot="1" x14ac:dyDescent="0.3">
      <c r="B80">
        <v>10</v>
      </c>
      <c r="D80" s="3" t="str">
        <f>IF('START - AWARD DETAILS'!F30="","",'START - AWARD DETAILS'!F30)</f>
        <v/>
      </c>
      <c r="E80" s="93" t="str">
        <f>IF('START - AWARD DETAILS'!D30=0,"",'START - AWARD DETAILS'!D30)</f>
        <v/>
      </c>
      <c r="F80" s="434"/>
    </row>
    <row r="81" spans="2:6" ht="24" hidden="1" customHeight="1" thickBot="1" x14ac:dyDescent="0.3">
      <c r="B81">
        <v>11</v>
      </c>
      <c r="D81" s="3" t="str">
        <f>IF('START - AWARD DETAILS'!F31="","",'START - AWARD DETAILS'!F31)</f>
        <v/>
      </c>
      <c r="E81" s="93" t="str">
        <f>IF('START - AWARD DETAILS'!D31=0,"",'START - AWARD DETAILS'!D31)</f>
        <v/>
      </c>
      <c r="F81" s="434"/>
    </row>
    <row r="82" spans="2:6" ht="24" hidden="1" customHeight="1" thickBot="1" x14ac:dyDescent="0.3">
      <c r="B82">
        <v>12</v>
      </c>
      <c r="D82" s="3" t="str">
        <f>IF('START - AWARD DETAILS'!F32="","",'START - AWARD DETAILS'!F32)</f>
        <v/>
      </c>
      <c r="E82" s="93" t="str">
        <f>IF('START - AWARD DETAILS'!D32=0,"",'START - AWARD DETAILS'!D32)</f>
        <v/>
      </c>
      <c r="F82" s="434"/>
    </row>
    <row r="83" spans="2:6" ht="24" hidden="1" customHeight="1" thickBot="1" x14ac:dyDescent="0.3">
      <c r="B83">
        <v>13</v>
      </c>
      <c r="D83" s="3" t="str">
        <f>IF('START - AWARD DETAILS'!F33="","",'START - AWARD DETAILS'!F33)</f>
        <v/>
      </c>
      <c r="E83" s="93" t="str">
        <f>IF('START - AWARD DETAILS'!D33=0,"",'START - AWARD DETAILS'!D33)</f>
        <v/>
      </c>
      <c r="F83" s="434"/>
    </row>
    <row r="84" spans="2:6" ht="24" hidden="1" customHeight="1" thickBot="1" x14ac:dyDescent="0.3">
      <c r="B84">
        <v>14</v>
      </c>
      <c r="D84" s="3" t="str">
        <f>IF('START - AWARD DETAILS'!F34="","",'START - AWARD DETAILS'!F34)</f>
        <v/>
      </c>
      <c r="E84" s="93" t="str">
        <f>IF('START - AWARD DETAILS'!D34=0,"",'START - AWARD DETAILS'!D34)</f>
        <v/>
      </c>
      <c r="F84" s="434"/>
    </row>
    <row r="85" spans="2:6" ht="24" hidden="1" customHeight="1" thickBot="1" x14ac:dyDescent="0.3">
      <c r="B85">
        <v>15</v>
      </c>
      <c r="D85" s="3" t="str">
        <f>IF('START - AWARD DETAILS'!F35="","",'START - AWARD DETAILS'!F35)</f>
        <v/>
      </c>
      <c r="E85" s="93" t="str">
        <f>IF('START - AWARD DETAILS'!D35=0,"",'START - AWARD DETAILS'!D35)</f>
        <v/>
      </c>
      <c r="F85" s="434"/>
    </row>
    <row r="86" spans="2:6" ht="24" hidden="1" customHeight="1" thickBot="1" x14ac:dyDescent="0.3">
      <c r="B86">
        <v>16</v>
      </c>
      <c r="D86" s="3" t="str">
        <f>IF('START - AWARD DETAILS'!F36="","",'START - AWARD DETAILS'!F36)</f>
        <v/>
      </c>
      <c r="E86" s="93" t="str">
        <f>IF('START - AWARD DETAILS'!D36=0,"",'START - AWARD DETAILS'!D36)</f>
        <v/>
      </c>
      <c r="F86" s="434"/>
    </row>
    <row r="87" spans="2:6" ht="24" hidden="1" customHeight="1" thickBot="1" x14ac:dyDescent="0.3">
      <c r="B87">
        <v>17</v>
      </c>
      <c r="D87" s="3" t="str">
        <f>IF('START - AWARD DETAILS'!F37="","",'START - AWARD DETAILS'!F37)</f>
        <v/>
      </c>
      <c r="E87" s="93" t="str">
        <f>IF('START - AWARD DETAILS'!D37=0,"",'START - AWARD DETAILS'!D37)</f>
        <v/>
      </c>
      <c r="F87" s="434"/>
    </row>
    <row r="88" spans="2:6" ht="24" hidden="1" customHeight="1" thickBot="1" x14ac:dyDescent="0.3">
      <c r="B88">
        <v>18</v>
      </c>
      <c r="D88" s="3" t="str">
        <f>IF('START - AWARD DETAILS'!F38="","",'START - AWARD DETAILS'!F38)</f>
        <v/>
      </c>
      <c r="E88" s="93" t="str">
        <f>IF('START - AWARD DETAILS'!D38=0,"",'START - AWARD DETAILS'!D38)</f>
        <v/>
      </c>
      <c r="F88" s="434"/>
    </row>
    <row r="89" spans="2:6" ht="24" hidden="1" customHeight="1" thickBot="1" x14ac:dyDescent="0.3">
      <c r="B89">
        <v>19</v>
      </c>
      <c r="D89" s="3" t="str">
        <f>IF('START - AWARD DETAILS'!F39="","",'START - AWARD DETAILS'!F39)</f>
        <v/>
      </c>
      <c r="E89" s="93" t="str">
        <f>IF('START - AWARD DETAILS'!D39=0,"",'START - AWARD DETAILS'!D39)</f>
        <v/>
      </c>
      <c r="F89" s="434"/>
    </row>
    <row r="90" spans="2:6" ht="24" hidden="1" customHeight="1" x14ac:dyDescent="0.25">
      <c r="B90">
        <v>20</v>
      </c>
      <c r="D90" s="3" t="str">
        <f>IF('START - AWARD DETAILS'!F40="","",'START - AWARD DETAILS'!F40)</f>
        <v/>
      </c>
      <c r="E90" s="93" t="str">
        <f>IF('START - AWARD DETAILS'!D40=0,"",'START - AWARD DETAILS'!D40)</f>
        <v/>
      </c>
      <c r="F90" s="434"/>
    </row>
  </sheetData>
  <sheetProtection algorithmName="SHA-512" hashValue="JPvZeE9bWjS99vtD7bTjYlJ77vpo+dPDXVicmFhtTfeEhjrorjvmw1bv4fFKpvuF5njmgPVyXyYKnqF2J045eQ==" saltValue="woQuMTqxuPCT+F7Oiz+b/A==" spinCount="100000" sheet="1" selectLockedCells="1"/>
  <autoFilter ref="D11:G11" xr:uid="{00000000-0009-0000-0000-00000E000000}"/>
  <mergeCells count="3">
    <mergeCell ref="C3:J3"/>
    <mergeCell ref="C9:J9"/>
    <mergeCell ref="C66:J66"/>
  </mergeCells>
  <conditionalFormatting sqref="C12:E61 G12:G61">
    <cfRule type="expression" dxfId="15" priority="3" stopIfTrue="1">
      <formula>AND(OR(C12="",C12="(Select)",C12="[INSERT TEXT]"),$S12&lt;&gt;0)</formula>
    </cfRule>
  </conditionalFormatting>
  <conditionalFormatting sqref="H12:H61">
    <cfRule type="expression" dxfId="14" priority="2" stopIfTrue="1">
      <formula>H12&gt;IF($E12="HEI",INDIRECT("'AWARD DETAILS - RULES'!$G$12"),INDIRECT("'AWARD DETAILS - RULES'!$G$13"))</formula>
    </cfRule>
  </conditionalFormatting>
  <dataValidations count="3">
    <dataValidation type="decimal" operator="greaterThanOrEqual" allowBlank="1" showInputMessage="1" showErrorMessage="1" errorTitle="Travel, Subsistence and Conference Fees" error="Please enter a full numeric value in £'s only." sqref="I12:R12 P13:P61 J13:J61 L13:L61 N13:N61 R13:R61" xr:uid="{00000000-0002-0000-0E00-000000000000}">
      <formula1>0</formula1>
    </dataValidation>
    <dataValidation type="list" allowBlank="1" showInputMessage="1" showErrorMessage="1" sqref="D12:D61" xr:uid="{00000000-0002-0000-0E00-000001000000}">
      <formula1>$D$70:$D$90</formula1>
    </dataValidation>
    <dataValidation type="list" allowBlank="1" showInputMessage="1" showErrorMessage="1" sqref="G12:G61" xr:uid="{00000000-0002-0000-0E00-000002000000}">
      <formula1>$E$68:$E$90</formula1>
    </dataValidation>
  </dataValidations>
  <pageMargins left="0.7" right="0.7" top="0.75" bottom="0.75" header="0.3" footer="0.3"/>
  <pageSetup paperSize="9" scale="4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IV90"/>
  <sheetViews>
    <sheetView showGridLines="0" zoomScale="85" zoomScaleNormal="85" workbookViewId="0">
      <selection activeCell="M17" sqref="M17"/>
    </sheetView>
  </sheetViews>
  <sheetFormatPr defaultColWidth="0" defaultRowHeight="15" zeroHeight="1" outlineLevelRow="1" x14ac:dyDescent="0.25"/>
  <cols>
    <col min="1" max="2" width="1.42578125" customWidth="1"/>
    <col min="3" max="4" width="40.42578125" customWidth="1"/>
    <col min="5" max="5" width="14.42578125" customWidth="1"/>
    <col min="6" max="6" width="22.42578125" bestFit="1" customWidth="1"/>
    <col min="7" max="7" width="40.42578125" customWidth="1"/>
    <col min="8" max="20" width="11.42578125" customWidth="1"/>
    <col min="21" max="22" width="1.42578125" customWidth="1"/>
    <col min="23" max="256" width="1" hidden="1" customWidth="1"/>
  </cols>
  <sheetData>
    <row r="1" spans="2:21" ht="8.25" customHeight="1" x14ac:dyDescent="0.25"/>
    <row r="2" spans="2:21" ht="8.25" customHeight="1" thickBot="1" x14ac:dyDescent="0.3">
      <c r="B2" s="4"/>
      <c r="C2" s="4"/>
      <c r="D2" s="4"/>
      <c r="E2" s="4"/>
      <c r="F2" s="4"/>
      <c r="G2" s="4"/>
      <c r="H2" s="4"/>
      <c r="I2" s="4"/>
      <c r="J2" s="4"/>
      <c r="K2" s="4"/>
      <c r="L2" s="4"/>
      <c r="M2" s="4"/>
      <c r="N2" s="4"/>
      <c r="O2" s="4"/>
      <c r="P2" s="4"/>
      <c r="Q2" s="4"/>
      <c r="R2" s="4"/>
      <c r="S2" s="4"/>
      <c r="T2" s="4"/>
      <c r="U2" s="4"/>
    </row>
    <row r="3" spans="2:21" ht="15" customHeight="1" thickBot="1" x14ac:dyDescent="0.3">
      <c r="B3" s="4"/>
      <c r="C3" s="447" t="s">
        <v>437</v>
      </c>
      <c r="D3" s="448"/>
      <c r="E3" s="448"/>
      <c r="F3" s="448"/>
      <c r="G3" s="448"/>
      <c r="H3" s="448"/>
      <c r="I3" s="448"/>
      <c r="J3" s="471"/>
      <c r="K3" s="75"/>
      <c r="L3" s="4"/>
      <c r="M3" s="4"/>
      <c r="N3" s="4"/>
      <c r="O3" s="4"/>
      <c r="P3" s="4"/>
      <c r="Q3" s="4"/>
      <c r="R3" s="4"/>
      <c r="S3" s="4"/>
      <c r="T3" s="4"/>
      <c r="U3" s="4"/>
    </row>
    <row r="4" spans="2:21" ht="8.25" customHeight="1" thickBot="1" x14ac:dyDescent="0.3">
      <c r="B4" s="4"/>
      <c r="C4" s="4"/>
      <c r="D4" s="4"/>
      <c r="E4" s="4"/>
      <c r="F4" s="4"/>
      <c r="G4" s="4"/>
      <c r="H4" s="4"/>
      <c r="I4" s="4"/>
      <c r="J4" s="4"/>
      <c r="K4" s="4"/>
      <c r="L4" s="4"/>
      <c r="M4" s="4"/>
      <c r="N4" s="4"/>
      <c r="O4" s="4"/>
      <c r="P4" s="4"/>
      <c r="Q4" s="4"/>
      <c r="R4" s="4"/>
      <c r="S4" s="4"/>
      <c r="T4" s="4"/>
      <c r="U4" s="4"/>
    </row>
    <row r="5" spans="2:21" ht="15" customHeight="1" thickBot="1" x14ac:dyDescent="0.3">
      <c r="B5" s="4"/>
      <c r="C5" s="5" t="s">
        <v>41</v>
      </c>
      <c r="D5" s="316" t="str">
        <f>IF('START - AWARD DETAILS'!$D$13="","",'START - AWARD DETAILS'!$D$13)</f>
        <v/>
      </c>
      <c r="E5" s="1"/>
      <c r="F5" s="1"/>
      <c r="G5" s="1"/>
      <c r="H5" s="1"/>
      <c r="I5" s="1"/>
      <c r="J5" s="2"/>
      <c r="K5" s="4"/>
      <c r="L5" s="4"/>
      <c r="M5" s="4"/>
      <c r="N5" s="4"/>
      <c r="O5" s="4"/>
      <c r="P5" s="4"/>
      <c r="Q5" s="4"/>
      <c r="R5" s="4"/>
      <c r="S5" s="4"/>
      <c r="T5" s="4"/>
      <c r="U5" s="4"/>
    </row>
    <row r="6" spans="2:21" ht="8.25" customHeight="1" thickBot="1" x14ac:dyDescent="0.3">
      <c r="B6" s="4"/>
      <c r="C6" s="4"/>
      <c r="D6" s="4"/>
      <c r="E6" s="4"/>
      <c r="F6" s="4"/>
      <c r="G6" s="4"/>
      <c r="H6" s="4"/>
      <c r="I6" s="4"/>
      <c r="J6" s="4"/>
      <c r="K6" s="4"/>
      <c r="L6" s="4"/>
      <c r="M6" s="4"/>
      <c r="N6" s="4"/>
      <c r="O6" s="4"/>
      <c r="P6" s="4"/>
      <c r="Q6" s="4"/>
      <c r="R6" s="4"/>
      <c r="S6" s="4"/>
      <c r="T6" s="4"/>
      <c r="U6" s="4"/>
    </row>
    <row r="7" spans="2:21" ht="15" customHeight="1" thickBot="1" x14ac:dyDescent="0.3">
      <c r="B7" s="4"/>
      <c r="C7" s="372" t="s">
        <v>42</v>
      </c>
      <c r="D7" s="316" t="str">
        <f>IF('START - AWARD DETAILS'!$D$14="","",'START - AWARD DETAILS'!$D$14)</f>
        <v/>
      </c>
      <c r="E7" s="1"/>
      <c r="F7" s="1"/>
      <c r="G7" s="1"/>
      <c r="H7" s="1"/>
      <c r="I7" s="1"/>
      <c r="J7" s="2"/>
      <c r="K7" s="4"/>
      <c r="L7" s="4"/>
      <c r="M7" s="4"/>
      <c r="N7" s="4"/>
      <c r="O7" s="4"/>
      <c r="P7" s="4"/>
      <c r="Q7" s="4"/>
      <c r="R7" s="4"/>
      <c r="S7" s="4"/>
      <c r="T7" s="4"/>
      <c r="U7" s="4"/>
    </row>
    <row r="8" spans="2:21" ht="8.25" customHeight="1" thickBot="1" x14ac:dyDescent="0.3">
      <c r="B8" s="4"/>
      <c r="C8" s="4"/>
      <c r="D8" s="4"/>
      <c r="E8" s="4"/>
      <c r="F8" s="4"/>
      <c r="G8" s="4"/>
      <c r="H8" s="4"/>
      <c r="I8" s="4"/>
      <c r="J8" s="4"/>
      <c r="K8" s="4"/>
      <c r="L8" s="4"/>
      <c r="M8" s="4"/>
      <c r="N8" s="4"/>
      <c r="O8" s="4"/>
      <c r="P8" s="4"/>
      <c r="Q8" s="4"/>
      <c r="R8" s="4"/>
      <c r="S8" s="4"/>
      <c r="T8" s="4"/>
      <c r="U8" s="4"/>
    </row>
    <row r="9" spans="2:21" ht="162" customHeight="1" thickBot="1" x14ac:dyDescent="0.3">
      <c r="B9" s="4"/>
      <c r="C9" s="476" t="s">
        <v>438</v>
      </c>
      <c r="D9" s="477"/>
      <c r="E9" s="477"/>
      <c r="F9" s="477"/>
      <c r="G9" s="477"/>
      <c r="H9" s="477"/>
      <c r="I9" s="477"/>
      <c r="J9" s="478"/>
      <c r="K9" s="4"/>
      <c r="L9" s="4"/>
      <c r="M9" s="4"/>
      <c r="N9" s="4"/>
      <c r="O9" s="4"/>
      <c r="P9" s="4"/>
      <c r="Q9" s="4"/>
      <c r="R9" s="4"/>
      <c r="S9" s="4"/>
      <c r="T9" s="4"/>
      <c r="U9" s="4"/>
    </row>
    <row r="10" spans="2:21" ht="8.25" customHeight="1" thickBot="1" x14ac:dyDescent="0.3">
      <c r="B10" s="4"/>
      <c r="C10" s="4"/>
      <c r="D10" s="4"/>
      <c r="E10" s="4"/>
      <c r="F10" s="4"/>
      <c r="G10" s="4"/>
      <c r="H10" s="4"/>
      <c r="I10" s="4"/>
      <c r="J10" s="4"/>
      <c r="K10" s="4"/>
      <c r="L10" s="4"/>
      <c r="M10" s="4"/>
      <c r="N10" s="4"/>
      <c r="O10" s="4"/>
      <c r="P10" s="4"/>
      <c r="Q10" s="4"/>
      <c r="R10" s="4"/>
      <c r="S10" s="4"/>
      <c r="T10" s="4"/>
      <c r="U10" s="4"/>
    </row>
    <row r="11" spans="2:21" ht="50.25" customHeight="1" thickBot="1" x14ac:dyDescent="0.3">
      <c r="B11" s="4"/>
      <c r="C11" s="47" t="s">
        <v>407</v>
      </c>
      <c r="D11" s="220" t="s">
        <v>113</v>
      </c>
      <c r="E11" s="373" t="s">
        <v>409</v>
      </c>
      <c r="F11" s="373" t="s">
        <v>634</v>
      </c>
      <c r="G11" s="300" t="s">
        <v>96</v>
      </c>
      <c r="H11" s="300" t="s">
        <v>410</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x14ac:dyDescent="0.25">
      <c r="B12" s="4"/>
      <c r="C12" s="201" t="s">
        <v>400</v>
      </c>
      <c r="D12" s="192" t="s">
        <v>51</v>
      </c>
      <c r="E12" s="400" t="str">
        <f>IFERROR(VLOOKUP($D12,'1. Staff Posts&amp;Salary (Listing)'!$D$11:$E$310,2,0),"")</f>
        <v/>
      </c>
      <c r="F12" s="345" t="e">
        <f>VLOOKUP(D12,'START - AWARD DETAILS'!$F$20:$I$40,3,0)</f>
        <v>#N/A</v>
      </c>
      <c r="G12" s="192" t="s">
        <v>90</v>
      </c>
      <c r="H12" s="377">
        <f>IF(E12="HEI",'START - AWARD DETAILS'!$G$12,'START - AWARD DETAILS'!$G$13)</f>
        <v>1</v>
      </c>
      <c r="I12" s="101"/>
      <c r="J12" s="176">
        <f>I12*$H12</f>
        <v>0</v>
      </c>
      <c r="K12" s="102"/>
      <c r="L12" s="176">
        <f>K12*$H12</f>
        <v>0</v>
      </c>
      <c r="M12" s="102"/>
      <c r="N12" s="176">
        <f>M12*$H12</f>
        <v>0</v>
      </c>
      <c r="O12" s="102"/>
      <c r="P12" s="176">
        <f>O12*$H12</f>
        <v>0</v>
      </c>
      <c r="Q12" s="103"/>
      <c r="R12" s="176">
        <f>Q12*$H12</f>
        <v>0</v>
      </c>
      <c r="S12" s="378">
        <f>I12+K12+M12+O12+Q12</f>
        <v>0</v>
      </c>
      <c r="T12" s="379">
        <f>J12+L12+N12+P12+R12</f>
        <v>0</v>
      </c>
      <c r="U12" s="4"/>
    </row>
    <row r="13" spans="2:21" x14ac:dyDescent="0.25">
      <c r="B13" s="4"/>
      <c r="C13" s="201" t="s">
        <v>400</v>
      </c>
      <c r="D13" s="192" t="s">
        <v>51</v>
      </c>
      <c r="E13" s="400" t="str">
        <f>IFERROR(VLOOKUP($D13,'1. Staff Posts&amp;Salary (Listing)'!$D$11:$E$310,2,0),"")</f>
        <v/>
      </c>
      <c r="F13" s="345" t="e">
        <f>VLOOKUP(D13,'START - AWARD DETAILS'!$F$20:$I$40,3,0)</f>
        <v>#N/A</v>
      </c>
      <c r="G13" s="192" t="s">
        <v>51</v>
      </c>
      <c r="H13" s="377">
        <f>IF(E13="HEI",'START - AWARD DETAILS'!$G$12,'START - AWARD DETAILS'!$G$13)</f>
        <v>1</v>
      </c>
      <c r="I13" s="101"/>
      <c r="J13" s="176">
        <f t="shared" ref="J13:J61" si="0">I13*$H13</f>
        <v>0</v>
      </c>
      <c r="K13" s="102"/>
      <c r="L13" s="176">
        <f t="shared" ref="L13:L61" si="1">K13*$H13</f>
        <v>0</v>
      </c>
      <c r="M13" s="101"/>
      <c r="N13" s="176">
        <f t="shared" ref="N13:N61" si="2">M13*$H13</f>
        <v>0</v>
      </c>
      <c r="O13" s="391"/>
      <c r="P13" s="176">
        <f t="shared" ref="P13:P61" si="3">O13*$H13</f>
        <v>0</v>
      </c>
      <c r="Q13" s="391"/>
      <c r="R13" s="176">
        <f t="shared" ref="R13:R61" si="4">Q13*$H13</f>
        <v>0</v>
      </c>
      <c r="S13" s="378">
        <f>I13+K13+M13+O13+Q13</f>
        <v>0</v>
      </c>
      <c r="T13" s="379">
        <f>J13+L13+N13+P13+R13</f>
        <v>0</v>
      </c>
      <c r="U13" s="4"/>
    </row>
    <row r="14" spans="2:21" x14ac:dyDescent="0.25">
      <c r="B14" s="4"/>
      <c r="C14" s="201" t="s">
        <v>400</v>
      </c>
      <c r="D14" s="192" t="s">
        <v>51</v>
      </c>
      <c r="E14" s="400" t="str">
        <f>IFERROR(VLOOKUP($D14,'1. Staff Posts&amp;Salary (Listing)'!$D$11:$E$310,2,0),"")</f>
        <v/>
      </c>
      <c r="F14" s="345" t="e">
        <f>VLOOKUP(D14,'START - AWARD DETAILS'!$F$20:$I$40,3,0)</f>
        <v>#N/A</v>
      </c>
      <c r="G14" s="192" t="s">
        <v>51</v>
      </c>
      <c r="H14" s="377">
        <f>IF(E14="HEI",'START - AWARD DETAILS'!$G$12,'START - AWARD DETAILS'!$G$13)</f>
        <v>1</v>
      </c>
      <c r="I14" s="101"/>
      <c r="J14" s="176">
        <f t="shared" si="0"/>
        <v>0</v>
      </c>
      <c r="K14" s="102"/>
      <c r="L14" s="176">
        <f t="shared" si="1"/>
        <v>0</v>
      </c>
      <c r="M14" s="391"/>
      <c r="N14" s="176">
        <f t="shared" si="2"/>
        <v>0</v>
      </c>
      <c r="O14" s="391"/>
      <c r="P14" s="176">
        <f t="shared" si="3"/>
        <v>0</v>
      </c>
      <c r="Q14" s="391"/>
      <c r="R14" s="176">
        <f t="shared" si="4"/>
        <v>0</v>
      </c>
      <c r="S14" s="378">
        <f t="shared" ref="S14:S61" si="5">I14+K14+M14+O14+Q14</f>
        <v>0</v>
      </c>
      <c r="T14" s="379">
        <f t="shared" ref="T14:T61" si="6">J14+L14+N14+P14+R14</f>
        <v>0</v>
      </c>
      <c r="U14" s="4"/>
    </row>
    <row r="15" spans="2:21" x14ac:dyDescent="0.25">
      <c r="B15" s="4"/>
      <c r="C15" s="201" t="s">
        <v>400</v>
      </c>
      <c r="D15" s="192" t="s">
        <v>51</v>
      </c>
      <c r="E15" s="400" t="str">
        <f>IFERROR(VLOOKUP($D15,'1. Staff Posts&amp;Salary (Listing)'!$D$11:$E$310,2,0),"")</f>
        <v/>
      </c>
      <c r="F15" s="345" t="e">
        <f>VLOOKUP(D15,'START - AWARD DETAILS'!$F$20:$I$40,3,0)</f>
        <v>#N/A</v>
      </c>
      <c r="G15" s="192" t="s">
        <v>51</v>
      </c>
      <c r="H15" s="377">
        <f>IF(E15="HEI",'START - AWARD DETAILS'!$G$12,'START - AWARD DETAILS'!$G$13)</f>
        <v>1</v>
      </c>
      <c r="I15" s="101"/>
      <c r="J15" s="176">
        <f t="shared" si="0"/>
        <v>0</v>
      </c>
      <c r="K15" s="102"/>
      <c r="L15" s="176">
        <f t="shared" si="1"/>
        <v>0</v>
      </c>
      <c r="M15" s="102"/>
      <c r="N15" s="176">
        <f t="shared" si="2"/>
        <v>0</v>
      </c>
      <c r="O15" s="391"/>
      <c r="P15" s="176">
        <f t="shared" si="3"/>
        <v>0</v>
      </c>
      <c r="Q15" s="391"/>
      <c r="R15" s="176">
        <f t="shared" si="4"/>
        <v>0</v>
      </c>
      <c r="S15" s="378">
        <f t="shared" si="5"/>
        <v>0</v>
      </c>
      <c r="T15" s="379">
        <f t="shared" si="6"/>
        <v>0</v>
      </c>
      <c r="U15" s="4"/>
    </row>
    <row r="16" spans="2:21" x14ac:dyDescent="0.25">
      <c r="B16" s="4"/>
      <c r="C16" s="201" t="s">
        <v>400</v>
      </c>
      <c r="D16" s="192" t="s">
        <v>51</v>
      </c>
      <c r="E16" s="400" t="str">
        <f>IFERROR(VLOOKUP($D16,'1. Staff Posts&amp;Salary (Listing)'!$D$11:$E$310,2,0),"")</f>
        <v/>
      </c>
      <c r="F16" s="345" t="e">
        <f>VLOOKUP(D16,'START - AWARD DETAILS'!$F$20:$I$40,3,0)</f>
        <v>#N/A</v>
      </c>
      <c r="G16" s="192" t="s">
        <v>51</v>
      </c>
      <c r="H16" s="377">
        <f>IF(E16="HEI",'START - AWARD DETAILS'!$G$12,'START - AWARD DETAILS'!$G$13)</f>
        <v>1</v>
      </c>
      <c r="I16" s="101"/>
      <c r="J16" s="176">
        <f t="shared" si="0"/>
        <v>0</v>
      </c>
      <c r="K16" s="102"/>
      <c r="L16" s="176">
        <f t="shared" si="1"/>
        <v>0</v>
      </c>
      <c r="M16" s="101"/>
      <c r="N16" s="176">
        <f t="shared" si="2"/>
        <v>0</v>
      </c>
      <c r="O16" s="391"/>
      <c r="P16" s="176">
        <f t="shared" si="3"/>
        <v>0</v>
      </c>
      <c r="Q16" s="391"/>
      <c r="R16" s="176">
        <f t="shared" si="4"/>
        <v>0</v>
      </c>
      <c r="S16" s="378">
        <f t="shared" si="5"/>
        <v>0</v>
      </c>
      <c r="T16" s="379">
        <f t="shared" si="6"/>
        <v>0</v>
      </c>
      <c r="U16" s="4"/>
    </row>
    <row r="17" spans="2:21" x14ac:dyDescent="0.25">
      <c r="B17" s="4"/>
      <c r="C17" s="201" t="s">
        <v>400</v>
      </c>
      <c r="D17" s="192" t="s">
        <v>51</v>
      </c>
      <c r="E17" s="400" t="str">
        <f>IFERROR(VLOOKUP($D17,'1. Staff Posts&amp;Salary (Listing)'!$D$11:$E$310,2,0),"")</f>
        <v/>
      </c>
      <c r="F17" s="345" t="e">
        <f>VLOOKUP(D17,'START - AWARD DETAILS'!$F$20:$I$40,3,0)</f>
        <v>#N/A</v>
      </c>
      <c r="G17" s="192" t="s">
        <v>51</v>
      </c>
      <c r="H17" s="377">
        <f>IF(E17="HEI",'START - AWARD DETAILS'!$G$12,'START - AWARD DETAILS'!$G$13)</f>
        <v>1</v>
      </c>
      <c r="I17" s="101"/>
      <c r="J17" s="176">
        <f t="shared" si="0"/>
        <v>0</v>
      </c>
      <c r="K17" s="102"/>
      <c r="L17" s="176">
        <f t="shared" si="1"/>
        <v>0</v>
      </c>
      <c r="M17" s="102"/>
      <c r="N17" s="176">
        <f t="shared" si="2"/>
        <v>0</v>
      </c>
      <c r="O17" s="391"/>
      <c r="P17" s="176">
        <f t="shared" si="3"/>
        <v>0</v>
      </c>
      <c r="Q17" s="391"/>
      <c r="R17" s="176">
        <f t="shared" si="4"/>
        <v>0</v>
      </c>
      <c r="S17" s="378">
        <f t="shared" si="5"/>
        <v>0</v>
      </c>
      <c r="T17" s="379">
        <f t="shared" si="6"/>
        <v>0</v>
      </c>
      <c r="U17" s="4"/>
    </row>
    <row r="18" spans="2:21" x14ac:dyDescent="0.25">
      <c r="B18" s="4"/>
      <c r="C18" s="201" t="s">
        <v>400</v>
      </c>
      <c r="D18" s="192" t="s">
        <v>51</v>
      </c>
      <c r="E18" s="400" t="str">
        <f>IFERROR(VLOOKUP($D18,'1. Staff Posts&amp;Salary (Listing)'!$D$11:$E$310,2,0),"")</f>
        <v/>
      </c>
      <c r="F18" s="345" t="e">
        <f>VLOOKUP(D18,'START - AWARD DETAILS'!$F$20:$I$40,3,0)</f>
        <v>#N/A</v>
      </c>
      <c r="G18" s="192" t="s">
        <v>51</v>
      </c>
      <c r="H18" s="377">
        <f>IF(E18="HEI",'START - AWARD DETAILS'!$G$12,'START - AWARD DETAILS'!$G$13)</f>
        <v>1</v>
      </c>
      <c r="I18" s="101"/>
      <c r="J18" s="176">
        <f t="shared" si="0"/>
        <v>0</v>
      </c>
      <c r="K18" s="102"/>
      <c r="L18" s="176">
        <f t="shared" si="1"/>
        <v>0</v>
      </c>
      <c r="M18" s="101"/>
      <c r="N18" s="176">
        <f t="shared" si="2"/>
        <v>0</v>
      </c>
      <c r="O18" s="391"/>
      <c r="P18" s="176">
        <f t="shared" si="3"/>
        <v>0</v>
      </c>
      <c r="Q18" s="391"/>
      <c r="R18" s="176">
        <f t="shared" si="4"/>
        <v>0</v>
      </c>
      <c r="S18" s="378">
        <f t="shared" si="5"/>
        <v>0</v>
      </c>
      <c r="T18" s="379">
        <f t="shared" si="6"/>
        <v>0</v>
      </c>
      <c r="U18" s="4"/>
    </row>
    <row r="19" spans="2:21" x14ac:dyDescent="0.25">
      <c r="B19" s="4"/>
      <c r="C19" s="201" t="s">
        <v>400</v>
      </c>
      <c r="D19" s="192" t="s">
        <v>51</v>
      </c>
      <c r="E19" s="400" t="str">
        <f>IFERROR(VLOOKUP($D19,'1. Staff Posts&amp;Salary (Listing)'!$D$11:$E$310,2,0),"")</f>
        <v/>
      </c>
      <c r="F19" s="345" t="e">
        <f>VLOOKUP(D19,'START - AWARD DETAILS'!$F$20:$I$40,3,0)</f>
        <v>#N/A</v>
      </c>
      <c r="G19" s="192" t="s">
        <v>51</v>
      </c>
      <c r="H19" s="377">
        <f>IF(E19="HEI",'START - AWARD DETAILS'!$G$12,'START - AWARD DETAILS'!$G$13)</f>
        <v>1</v>
      </c>
      <c r="I19" s="101"/>
      <c r="J19" s="176">
        <f t="shared" si="0"/>
        <v>0</v>
      </c>
      <c r="K19" s="102"/>
      <c r="L19" s="176">
        <f t="shared" si="1"/>
        <v>0</v>
      </c>
      <c r="M19" s="391"/>
      <c r="N19" s="176">
        <f t="shared" si="2"/>
        <v>0</v>
      </c>
      <c r="O19" s="391"/>
      <c r="P19" s="176">
        <f t="shared" si="3"/>
        <v>0</v>
      </c>
      <c r="Q19" s="391"/>
      <c r="R19" s="176">
        <f t="shared" si="4"/>
        <v>0</v>
      </c>
      <c r="S19" s="378">
        <f t="shared" si="5"/>
        <v>0</v>
      </c>
      <c r="T19" s="379">
        <f t="shared" si="6"/>
        <v>0</v>
      </c>
      <c r="U19" s="4"/>
    </row>
    <row r="20" spans="2:21" x14ac:dyDescent="0.25">
      <c r="B20" s="4"/>
      <c r="C20" s="201" t="s">
        <v>400</v>
      </c>
      <c r="D20" s="192" t="s">
        <v>51</v>
      </c>
      <c r="E20" s="400" t="str">
        <f>IFERROR(VLOOKUP($D20,'1. Staff Posts&amp;Salary (Listing)'!$D$11:$E$310,2,0),"")</f>
        <v/>
      </c>
      <c r="F20" s="345" t="e">
        <f>VLOOKUP(D20,'START - AWARD DETAILS'!$F$20:$I$40,3,0)</f>
        <v>#N/A</v>
      </c>
      <c r="G20" s="192" t="s">
        <v>51</v>
      </c>
      <c r="H20" s="377">
        <f>IF(E20="HEI",'START - AWARD DETAILS'!$G$12,'START - AWARD DETAILS'!$G$13)</f>
        <v>1</v>
      </c>
      <c r="I20" s="101"/>
      <c r="J20" s="176">
        <f t="shared" si="0"/>
        <v>0</v>
      </c>
      <c r="K20" s="102"/>
      <c r="L20" s="176">
        <f t="shared" si="1"/>
        <v>0</v>
      </c>
      <c r="M20" s="102"/>
      <c r="N20" s="176">
        <f t="shared" si="2"/>
        <v>0</v>
      </c>
      <c r="O20" s="391"/>
      <c r="P20" s="176">
        <f t="shared" si="3"/>
        <v>0</v>
      </c>
      <c r="Q20" s="391"/>
      <c r="R20" s="176">
        <f t="shared" si="4"/>
        <v>0</v>
      </c>
      <c r="S20" s="378">
        <f t="shared" si="5"/>
        <v>0</v>
      </c>
      <c r="T20" s="379">
        <f t="shared" si="6"/>
        <v>0</v>
      </c>
      <c r="U20" s="4"/>
    </row>
    <row r="21" spans="2:21" x14ac:dyDescent="0.25">
      <c r="B21" s="4"/>
      <c r="C21" s="201" t="s">
        <v>400</v>
      </c>
      <c r="D21" s="192" t="s">
        <v>51</v>
      </c>
      <c r="E21" s="400" t="str">
        <f>IFERROR(VLOOKUP($D21,'1. Staff Posts&amp;Salary (Listing)'!$D$11:$E$310,2,0),"")</f>
        <v/>
      </c>
      <c r="F21" s="345" t="e">
        <f>VLOOKUP(D21,'START - AWARD DETAILS'!$F$20:$I$40,3,0)</f>
        <v>#N/A</v>
      </c>
      <c r="G21" s="192" t="s">
        <v>51</v>
      </c>
      <c r="H21" s="377">
        <f>IF(E21="HEI",'START - AWARD DETAILS'!$G$12,'START - AWARD DETAILS'!$G$13)</f>
        <v>1</v>
      </c>
      <c r="I21" s="101"/>
      <c r="J21" s="176">
        <f t="shared" si="0"/>
        <v>0</v>
      </c>
      <c r="K21" s="102"/>
      <c r="L21" s="176">
        <f t="shared" si="1"/>
        <v>0</v>
      </c>
      <c r="M21" s="101"/>
      <c r="N21" s="176">
        <f t="shared" si="2"/>
        <v>0</v>
      </c>
      <c r="O21" s="391"/>
      <c r="P21" s="176">
        <f t="shared" si="3"/>
        <v>0</v>
      </c>
      <c r="Q21" s="391"/>
      <c r="R21" s="176">
        <f t="shared" si="4"/>
        <v>0</v>
      </c>
      <c r="S21" s="378">
        <f t="shared" si="5"/>
        <v>0</v>
      </c>
      <c r="T21" s="379">
        <f t="shared" si="6"/>
        <v>0</v>
      </c>
      <c r="U21" s="4"/>
    </row>
    <row r="22" spans="2:21" x14ac:dyDescent="0.25">
      <c r="B22" s="4"/>
      <c r="C22" s="201" t="s">
        <v>400</v>
      </c>
      <c r="D22" s="192" t="s">
        <v>51</v>
      </c>
      <c r="E22" s="400" t="str">
        <f>IFERROR(VLOOKUP($D22,'1. Staff Posts&amp;Salary (Listing)'!$D$11:$E$310,2,0),"")</f>
        <v/>
      </c>
      <c r="F22" s="345" t="e">
        <f>VLOOKUP(D22,'START - AWARD DETAILS'!$F$20:$I$40,3,0)</f>
        <v>#N/A</v>
      </c>
      <c r="G22" s="192" t="s">
        <v>51</v>
      </c>
      <c r="H22" s="377">
        <f>IF(E22="HEI",'START - AWARD DETAILS'!$G$12,'START - AWARD DETAILS'!$G$13)</f>
        <v>1</v>
      </c>
      <c r="I22" s="391"/>
      <c r="J22" s="176">
        <f t="shared" si="0"/>
        <v>0</v>
      </c>
      <c r="K22" s="391"/>
      <c r="L22" s="176">
        <f t="shared" si="1"/>
        <v>0</v>
      </c>
      <c r="M22" s="391"/>
      <c r="N22" s="176">
        <f t="shared" si="2"/>
        <v>0</v>
      </c>
      <c r="O22" s="391"/>
      <c r="P22" s="176">
        <f t="shared" si="3"/>
        <v>0</v>
      </c>
      <c r="Q22" s="391"/>
      <c r="R22" s="176">
        <f t="shared" si="4"/>
        <v>0</v>
      </c>
      <c r="S22" s="378">
        <f t="shared" si="5"/>
        <v>0</v>
      </c>
      <c r="T22" s="379">
        <f t="shared" si="6"/>
        <v>0</v>
      </c>
      <c r="U22" s="4"/>
    </row>
    <row r="23" spans="2:21" x14ac:dyDescent="0.25">
      <c r="B23" s="4"/>
      <c r="C23" s="201" t="s">
        <v>400</v>
      </c>
      <c r="D23" s="192" t="s">
        <v>51</v>
      </c>
      <c r="E23" s="400" t="str">
        <f>IFERROR(VLOOKUP($D23,'1. Staff Posts&amp;Salary (Listing)'!$D$11:$E$310,2,0),"")</f>
        <v/>
      </c>
      <c r="F23" s="345" t="e">
        <f>VLOOKUP(D23,'START - AWARD DETAILS'!$F$20:$I$40,3,0)</f>
        <v>#N/A</v>
      </c>
      <c r="G23" s="192" t="s">
        <v>51</v>
      </c>
      <c r="H23" s="377">
        <f>IF(E23="HEI",'START - AWARD DETAILS'!$G$12,'START - AWARD DETAILS'!$G$13)</f>
        <v>1</v>
      </c>
      <c r="I23" s="391"/>
      <c r="J23" s="176">
        <f t="shared" si="0"/>
        <v>0</v>
      </c>
      <c r="K23" s="391"/>
      <c r="L23" s="176">
        <f t="shared" si="1"/>
        <v>0</v>
      </c>
      <c r="M23" s="391"/>
      <c r="N23" s="176">
        <f t="shared" si="2"/>
        <v>0</v>
      </c>
      <c r="O23" s="391"/>
      <c r="P23" s="176">
        <f t="shared" si="3"/>
        <v>0</v>
      </c>
      <c r="Q23" s="391"/>
      <c r="R23" s="176">
        <f t="shared" si="4"/>
        <v>0</v>
      </c>
      <c r="S23" s="378">
        <f t="shared" si="5"/>
        <v>0</v>
      </c>
      <c r="T23" s="379">
        <f t="shared" si="6"/>
        <v>0</v>
      </c>
      <c r="U23" s="4"/>
    </row>
    <row r="24" spans="2:21" x14ac:dyDescent="0.25">
      <c r="B24" s="4"/>
      <c r="C24" s="201" t="s">
        <v>400</v>
      </c>
      <c r="D24" s="192" t="s">
        <v>51</v>
      </c>
      <c r="E24" s="400" t="str">
        <f>IFERROR(VLOOKUP($D24,'1. Staff Posts&amp;Salary (Listing)'!$D$11:$E$310,2,0),"")</f>
        <v/>
      </c>
      <c r="F24" s="345" t="e">
        <f>VLOOKUP(D24,'START - AWARD DETAILS'!$F$20:$I$40,3,0)</f>
        <v>#N/A</v>
      </c>
      <c r="G24" s="192" t="s">
        <v>51</v>
      </c>
      <c r="H24" s="377">
        <f>IF(E24="HEI",'START - AWARD DETAILS'!$G$12,'START - AWARD DETAILS'!$G$13)</f>
        <v>1</v>
      </c>
      <c r="I24" s="391"/>
      <c r="J24" s="176">
        <f t="shared" si="0"/>
        <v>0</v>
      </c>
      <c r="K24" s="391"/>
      <c r="L24" s="176">
        <f t="shared" si="1"/>
        <v>0</v>
      </c>
      <c r="M24" s="391"/>
      <c r="N24" s="176">
        <f t="shared" si="2"/>
        <v>0</v>
      </c>
      <c r="O24" s="391"/>
      <c r="P24" s="176">
        <f t="shared" si="3"/>
        <v>0</v>
      </c>
      <c r="Q24" s="391"/>
      <c r="R24" s="176">
        <f t="shared" si="4"/>
        <v>0</v>
      </c>
      <c r="S24" s="378">
        <f t="shared" si="5"/>
        <v>0</v>
      </c>
      <c r="T24" s="379">
        <f t="shared" si="6"/>
        <v>0</v>
      </c>
      <c r="U24" s="4"/>
    </row>
    <row r="25" spans="2:21" x14ac:dyDescent="0.25">
      <c r="B25" s="4"/>
      <c r="C25" s="201" t="s">
        <v>400</v>
      </c>
      <c r="D25" s="192" t="s">
        <v>51</v>
      </c>
      <c r="E25" s="400" t="str">
        <f>IFERROR(VLOOKUP($D25,'1. Staff Posts&amp;Salary (Listing)'!$D$11:$E$310,2,0),"")</f>
        <v/>
      </c>
      <c r="F25" s="345" t="e">
        <f>VLOOKUP(D25,'START - AWARD DETAILS'!$F$20:$I$40,3,0)</f>
        <v>#N/A</v>
      </c>
      <c r="G25" s="192" t="s">
        <v>51</v>
      </c>
      <c r="H25" s="377">
        <f>IF(E25="HEI",'START - AWARD DETAILS'!$G$12,'START - AWARD DETAILS'!$G$13)</f>
        <v>1</v>
      </c>
      <c r="I25" s="391"/>
      <c r="J25" s="176">
        <f t="shared" si="0"/>
        <v>0</v>
      </c>
      <c r="K25" s="391"/>
      <c r="L25" s="176">
        <f t="shared" si="1"/>
        <v>0</v>
      </c>
      <c r="M25" s="391"/>
      <c r="N25" s="176">
        <f t="shared" si="2"/>
        <v>0</v>
      </c>
      <c r="O25" s="391"/>
      <c r="P25" s="176">
        <f t="shared" si="3"/>
        <v>0</v>
      </c>
      <c r="Q25" s="391"/>
      <c r="R25" s="176">
        <f t="shared" si="4"/>
        <v>0</v>
      </c>
      <c r="S25" s="378">
        <f t="shared" si="5"/>
        <v>0</v>
      </c>
      <c r="T25" s="379">
        <f t="shared" si="6"/>
        <v>0</v>
      </c>
      <c r="U25" s="4"/>
    </row>
    <row r="26" spans="2:21" x14ac:dyDescent="0.25">
      <c r="B26" s="4"/>
      <c r="C26" s="201" t="s">
        <v>400</v>
      </c>
      <c r="D26" s="192" t="s">
        <v>51</v>
      </c>
      <c r="E26" s="400" t="str">
        <f>IFERROR(VLOOKUP($D26,'1. Staff Posts&amp;Salary (Listing)'!$D$11:$E$310,2,0),"")</f>
        <v/>
      </c>
      <c r="F26" s="345" t="e">
        <f>VLOOKUP(D26,'START - AWARD DETAILS'!$F$20:$I$40,3,0)</f>
        <v>#N/A</v>
      </c>
      <c r="G26" s="192" t="s">
        <v>51</v>
      </c>
      <c r="H26" s="377">
        <f>IF(E26="HEI",'START - AWARD DETAILS'!$G$12,'START - AWARD DETAILS'!$G$13)</f>
        <v>1</v>
      </c>
      <c r="I26" s="391"/>
      <c r="J26" s="176">
        <f t="shared" si="0"/>
        <v>0</v>
      </c>
      <c r="K26" s="391"/>
      <c r="L26" s="176">
        <f t="shared" si="1"/>
        <v>0</v>
      </c>
      <c r="M26" s="391"/>
      <c r="N26" s="176">
        <f t="shared" si="2"/>
        <v>0</v>
      </c>
      <c r="O26" s="391"/>
      <c r="P26" s="176">
        <f t="shared" si="3"/>
        <v>0</v>
      </c>
      <c r="Q26" s="391"/>
      <c r="R26" s="176">
        <f t="shared" si="4"/>
        <v>0</v>
      </c>
      <c r="S26" s="378">
        <f t="shared" si="5"/>
        <v>0</v>
      </c>
      <c r="T26" s="379">
        <f t="shared" si="6"/>
        <v>0</v>
      </c>
      <c r="U26" s="4"/>
    </row>
    <row r="27" spans="2:21" x14ac:dyDescent="0.25">
      <c r="B27" s="4"/>
      <c r="C27" s="201" t="s">
        <v>400</v>
      </c>
      <c r="D27" s="192" t="s">
        <v>51</v>
      </c>
      <c r="E27" s="400" t="str">
        <f>IFERROR(VLOOKUP($D27,'1. Staff Posts&amp;Salary (Listing)'!$D$11:$E$310,2,0),"")</f>
        <v/>
      </c>
      <c r="F27" s="345" t="e">
        <f>VLOOKUP(D27,'START - AWARD DETAILS'!$F$20:$I$40,3,0)</f>
        <v>#N/A</v>
      </c>
      <c r="G27" s="192" t="s">
        <v>51</v>
      </c>
      <c r="H27" s="377">
        <f>IF(E27="HEI",'START - AWARD DETAILS'!$G$12,'START - AWARD DETAILS'!$G$13)</f>
        <v>1</v>
      </c>
      <c r="I27" s="391"/>
      <c r="J27" s="176">
        <f t="shared" si="0"/>
        <v>0</v>
      </c>
      <c r="K27" s="391"/>
      <c r="L27" s="176">
        <f t="shared" si="1"/>
        <v>0</v>
      </c>
      <c r="M27" s="391"/>
      <c r="N27" s="176">
        <f t="shared" si="2"/>
        <v>0</v>
      </c>
      <c r="O27" s="391"/>
      <c r="P27" s="176">
        <f t="shared" si="3"/>
        <v>0</v>
      </c>
      <c r="Q27" s="391"/>
      <c r="R27" s="176">
        <f t="shared" si="4"/>
        <v>0</v>
      </c>
      <c r="S27" s="378">
        <f t="shared" si="5"/>
        <v>0</v>
      </c>
      <c r="T27" s="379">
        <f t="shared" si="6"/>
        <v>0</v>
      </c>
      <c r="U27" s="4"/>
    </row>
    <row r="28" spans="2:21" x14ac:dyDescent="0.25">
      <c r="B28" s="4"/>
      <c r="C28" s="201" t="s">
        <v>400</v>
      </c>
      <c r="D28" s="192" t="s">
        <v>51</v>
      </c>
      <c r="E28" s="400" t="str">
        <f>IFERROR(VLOOKUP($D28,'1. Staff Posts&amp;Salary (Listing)'!$D$11:$E$310,2,0),"")</f>
        <v/>
      </c>
      <c r="F28" s="345" t="e">
        <f>VLOOKUP(D28,'START - AWARD DETAILS'!$F$20:$I$40,3,0)</f>
        <v>#N/A</v>
      </c>
      <c r="G28" s="192" t="s">
        <v>51</v>
      </c>
      <c r="H28" s="377">
        <f>IF(E28="HEI",'START - AWARD DETAILS'!$G$12,'START - AWARD DETAILS'!$G$13)</f>
        <v>1</v>
      </c>
      <c r="I28" s="391"/>
      <c r="J28" s="176">
        <f t="shared" si="0"/>
        <v>0</v>
      </c>
      <c r="K28" s="391"/>
      <c r="L28" s="176">
        <f t="shared" si="1"/>
        <v>0</v>
      </c>
      <c r="M28" s="391"/>
      <c r="N28" s="176">
        <f t="shared" si="2"/>
        <v>0</v>
      </c>
      <c r="O28" s="391"/>
      <c r="P28" s="176">
        <f t="shared" si="3"/>
        <v>0</v>
      </c>
      <c r="Q28" s="391"/>
      <c r="R28" s="176">
        <f t="shared" si="4"/>
        <v>0</v>
      </c>
      <c r="S28" s="378">
        <f t="shared" si="5"/>
        <v>0</v>
      </c>
      <c r="T28" s="379">
        <f t="shared" si="6"/>
        <v>0</v>
      </c>
      <c r="U28" s="4"/>
    </row>
    <row r="29" spans="2:21" x14ac:dyDescent="0.25">
      <c r="B29" s="4"/>
      <c r="C29" s="201" t="s">
        <v>400</v>
      </c>
      <c r="D29" s="192" t="s">
        <v>51</v>
      </c>
      <c r="E29" s="400" t="str">
        <f>IFERROR(VLOOKUP($D29,'1. Staff Posts&amp;Salary (Listing)'!$D$11:$E$310,2,0),"")</f>
        <v/>
      </c>
      <c r="F29" s="345" t="e">
        <f>VLOOKUP(D29,'START - AWARD DETAILS'!$F$20:$I$40,3,0)</f>
        <v>#N/A</v>
      </c>
      <c r="G29" s="192" t="s">
        <v>51</v>
      </c>
      <c r="H29" s="377">
        <f>IF(E29="HEI",'START - AWARD DETAILS'!$G$12,'START - AWARD DETAILS'!$G$13)</f>
        <v>1</v>
      </c>
      <c r="I29" s="391"/>
      <c r="J29" s="176">
        <f t="shared" si="0"/>
        <v>0</v>
      </c>
      <c r="K29" s="391"/>
      <c r="L29" s="176">
        <f t="shared" si="1"/>
        <v>0</v>
      </c>
      <c r="M29" s="391"/>
      <c r="N29" s="176">
        <f t="shared" si="2"/>
        <v>0</v>
      </c>
      <c r="O29" s="391"/>
      <c r="P29" s="176">
        <f t="shared" si="3"/>
        <v>0</v>
      </c>
      <c r="Q29" s="391"/>
      <c r="R29" s="176">
        <f t="shared" si="4"/>
        <v>0</v>
      </c>
      <c r="S29" s="378">
        <f t="shared" si="5"/>
        <v>0</v>
      </c>
      <c r="T29" s="379">
        <f t="shared" si="6"/>
        <v>0</v>
      </c>
      <c r="U29" s="4"/>
    </row>
    <row r="30" spans="2:21" x14ac:dyDescent="0.25">
      <c r="B30" s="4"/>
      <c r="C30" s="201" t="s">
        <v>400</v>
      </c>
      <c r="D30" s="192" t="s">
        <v>51</v>
      </c>
      <c r="E30" s="400" t="str">
        <f>IFERROR(VLOOKUP($D30,'1. Staff Posts&amp;Salary (Listing)'!$D$11:$E$310,2,0),"")</f>
        <v/>
      </c>
      <c r="F30" s="345" t="e">
        <f>VLOOKUP(D30,'START - AWARD DETAILS'!$F$20:$I$40,3,0)</f>
        <v>#N/A</v>
      </c>
      <c r="G30" s="192" t="s">
        <v>51</v>
      </c>
      <c r="H30" s="377">
        <f>IF(E30="HEI",'START - AWARD DETAILS'!$G$12,'START - AWARD DETAILS'!$G$13)</f>
        <v>1</v>
      </c>
      <c r="I30" s="391"/>
      <c r="J30" s="176">
        <f t="shared" si="0"/>
        <v>0</v>
      </c>
      <c r="K30" s="391"/>
      <c r="L30" s="176">
        <f t="shared" si="1"/>
        <v>0</v>
      </c>
      <c r="M30" s="391"/>
      <c r="N30" s="176">
        <f t="shared" si="2"/>
        <v>0</v>
      </c>
      <c r="O30" s="391"/>
      <c r="P30" s="176">
        <f t="shared" si="3"/>
        <v>0</v>
      </c>
      <c r="Q30" s="391"/>
      <c r="R30" s="176">
        <f t="shared" si="4"/>
        <v>0</v>
      </c>
      <c r="S30" s="378">
        <f t="shared" si="5"/>
        <v>0</v>
      </c>
      <c r="T30" s="379">
        <f t="shared" si="6"/>
        <v>0</v>
      </c>
      <c r="U30" s="4"/>
    </row>
    <row r="31" spans="2:21" x14ac:dyDescent="0.25">
      <c r="B31" s="4"/>
      <c r="C31" s="201" t="s">
        <v>400</v>
      </c>
      <c r="D31" s="192" t="s">
        <v>51</v>
      </c>
      <c r="E31" s="400" t="str">
        <f>IFERROR(VLOOKUP($D31,'1. Staff Posts&amp;Salary (Listing)'!$D$11:$E$310,2,0),"")</f>
        <v/>
      </c>
      <c r="F31" s="345" t="e">
        <f>VLOOKUP(D31,'START - AWARD DETAILS'!$F$20:$I$40,3,0)</f>
        <v>#N/A</v>
      </c>
      <c r="G31" s="192" t="s">
        <v>51</v>
      </c>
      <c r="H31" s="377">
        <f>IF(E31="HEI",'START - AWARD DETAILS'!$G$12,'START - AWARD DETAILS'!$G$13)</f>
        <v>1</v>
      </c>
      <c r="I31" s="391"/>
      <c r="J31" s="176">
        <f t="shared" si="0"/>
        <v>0</v>
      </c>
      <c r="K31" s="391"/>
      <c r="L31" s="176">
        <f t="shared" si="1"/>
        <v>0</v>
      </c>
      <c r="M31" s="391"/>
      <c r="N31" s="176">
        <f t="shared" si="2"/>
        <v>0</v>
      </c>
      <c r="O31" s="391"/>
      <c r="P31" s="176">
        <f t="shared" si="3"/>
        <v>0</v>
      </c>
      <c r="Q31" s="391"/>
      <c r="R31" s="176">
        <f t="shared" si="4"/>
        <v>0</v>
      </c>
      <c r="S31" s="378">
        <f t="shared" si="5"/>
        <v>0</v>
      </c>
      <c r="T31" s="379">
        <f t="shared" si="6"/>
        <v>0</v>
      </c>
      <c r="U31" s="4"/>
    </row>
    <row r="32" spans="2:21" x14ac:dyDescent="0.25">
      <c r="B32" s="4"/>
      <c r="C32" s="201" t="s">
        <v>400</v>
      </c>
      <c r="D32" s="192" t="s">
        <v>51</v>
      </c>
      <c r="E32" s="400" t="str">
        <f>IFERROR(VLOOKUP($D32,'1. Staff Posts&amp;Salary (Listing)'!$D$11:$E$310,2,0),"")</f>
        <v/>
      </c>
      <c r="F32" s="345" t="e">
        <f>VLOOKUP(D32,'START - AWARD DETAILS'!$F$20:$I$40,3,0)</f>
        <v>#N/A</v>
      </c>
      <c r="G32" s="192" t="s">
        <v>51</v>
      </c>
      <c r="H32" s="377">
        <f>IF(E32="HEI",'START - AWARD DETAILS'!$G$12,'START - AWARD DETAILS'!$G$13)</f>
        <v>1</v>
      </c>
      <c r="I32" s="391"/>
      <c r="J32" s="176">
        <f t="shared" si="0"/>
        <v>0</v>
      </c>
      <c r="K32" s="391"/>
      <c r="L32" s="176">
        <f t="shared" si="1"/>
        <v>0</v>
      </c>
      <c r="M32" s="391"/>
      <c r="N32" s="176">
        <f t="shared" si="2"/>
        <v>0</v>
      </c>
      <c r="O32" s="391"/>
      <c r="P32" s="176">
        <f t="shared" si="3"/>
        <v>0</v>
      </c>
      <c r="Q32" s="391"/>
      <c r="R32" s="176">
        <f t="shared" si="4"/>
        <v>0</v>
      </c>
      <c r="S32" s="378">
        <f t="shared" si="5"/>
        <v>0</v>
      </c>
      <c r="T32" s="379">
        <f t="shared" si="6"/>
        <v>0</v>
      </c>
      <c r="U32" s="4"/>
    </row>
    <row r="33" spans="2:21" x14ac:dyDescent="0.25">
      <c r="B33" s="4"/>
      <c r="C33" s="201" t="s">
        <v>400</v>
      </c>
      <c r="D33" s="192" t="s">
        <v>51</v>
      </c>
      <c r="E33" s="400" t="str">
        <f>IFERROR(VLOOKUP($D33,'1. Staff Posts&amp;Salary (Listing)'!$D$11:$E$310,2,0),"")</f>
        <v/>
      </c>
      <c r="F33" s="345" t="e">
        <f>VLOOKUP(D33,'START - AWARD DETAILS'!$F$20:$I$40,3,0)</f>
        <v>#N/A</v>
      </c>
      <c r="G33" s="192" t="s">
        <v>51</v>
      </c>
      <c r="H33" s="377">
        <f>IF(E33="HEI",'START - AWARD DETAILS'!$G$12,'START - AWARD DETAILS'!$G$13)</f>
        <v>1</v>
      </c>
      <c r="I33" s="391"/>
      <c r="J33" s="176">
        <f t="shared" si="0"/>
        <v>0</v>
      </c>
      <c r="K33" s="391"/>
      <c r="L33" s="176">
        <f t="shared" si="1"/>
        <v>0</v>
      </c>
      <c r="M33" s="391"/>
      <c r="N33" s="176">
        <f t="shared" si="2"/>
        <v>0</v>
      </c>
      <c r="O33" s="391"/>
      <c r="P33" s="176">
        <f t="shared" si="3"/>
        <v>0</v>
      </c>
      <c r="Q33" s="391"/>
      <c r="R33" s="176">
        <f t="shared" si="4"/>
        <v>0</v>
      </c>
      <c r="S33" s="378">
        <f t="shared" si="5"/>
        <v>0</v>
      </c>
      <c r="T33" s="379">
        <f t="shared" si="6"/>
        <v>0</v>
      </c>
      <c r="U33" s="4"/>
    </row>
    <row r="34" spans="2:21" x14ac:dyDescent="0.25">
      <c r="B34" s="4"/>
      <c r="C34" s="201" t="s">
        <v>400</v>
      </c>
      <c r="D34" s="192" t="s">
        <v>51</v>
      </c>
      <c r="E34" s="400" t="str">
        <f>IFERROR(VLOOKUP($D34,'1. Staff Posts&amp;Salary (Listing)'!$D$11:$E$310,2,0),"")</f>
        <v/>
      </c>
      <c r="F34" s="345" t="e">
        <f>VLOOKUP(D34,'START - AWARD DETAILS'!$F$20:$I$40,3,0)</f>
        <v>#N/A</v>
      </c>
      <c r="G34" s="192" t="s">
        <v>51</v>
      </c>
      <c r="H34" s="377">
        <f>IF(E34="HEI",'START - AWARD DETAILS'!$G$12,'START - AWARD DETAILS'!$G$13)</f>
        <v>1</v>
      </c>
      <c r="I34" s="391"/>
      <c r="J34" s="176">
        <f t="shared" si="0"/>
        <v>0</v>
      </c>
      <c r="K34" s="391"/>
      <c r="L34" s="176">
        <f t="shared" si="1"/>
        <v>0</v>
      </c>
      <c r="M34" s="391"/>
      <c r="N34" s="176">
        <f t="shared" si="2"/>
        <v>0</v>
      </c>
      <c r="O34" s="391"/>
      <c r="P34" s="176">
        <f t="shared" si="3"/>
        <v>0</v>
      </c>
      <c r="Q34" s="391"/>
      <c r="R34" s="176">
        <f t="shared" si="4"/>
        <v>0</v>
      </c>
      <c r="S34" s="378">
        <f t="shared" si="5"/>
        <v>0</v>
      </c>
      <c r="T34" s="379">
        <f t="shared" si="6"/>
        <v>0</v>
      </c>
      <c r="U34" s="4"/>
    </row>
    <row r="35" spans="2:21" x14ac:dyDescent="0.25">
      <c r="B35" s="4"/>
      <c r="C35" s="201" t="s">
        <v>400</v>
      </c>
      <c r="D35" s="192" t="s">
        <v>51</v>
      </c>
      <c r="E35" s="400" t="str">
        <f>IFERROR(VLOOKUP($D35,'1. Staff Posts&amp;Salary (Listing)'!$D$11:$E$310,2,0),"")</f>
        <v/>
      </c>
      <c r="F35" s="345" t="e">
        <f>VLOOKUP(D35,'START - AWARD DETAILS'!$F$20:$I$40,3,0)</f>
        <v>#N/A</v>
      </c>
      <c r="G35" s="192" t="s">
        <v>51</v>
      </c>
      <c r="H35" s="377">
        <f>IF(E35="HEI",'START - AWARD DETAILS'!$G$12,'START - AWARD DETAILS'!$G$13)</f>
        <v>1</v>
      </c>
      <c r="I35" s="391"/>
      <c r="J35" s="176">
        <f t="shared" si="0"/>
        <v>0</v>
      </c>
      <c r="K35" s="391"/>
      <c r="L35" s="176">
        <f t="shared" si="1"/>
        <v>0</v>
      </c>
      <c r="M35" s="391"/>
      <c r="N35" s="176">
        <f t="shared" si="2"/>
        <v>0</v>
      </c>
      <c r="O35" s="391"/>
      <c r="P35" s="176">
        <f t="shared" si="3"/>
        <v>0</v>
      </c>
      <c r="Q35" s="391"/>
      <c r="R35" s="176">
        <f t="shared" si="4"/>
        <v>0</v>
      </c>
      <c r="S35" s="378">
        <f t="shared" si="5"/>
        <v>0</v>
      </c>
      <c r="T35" s="379">
        <f t="shared" si="6"/>
        <v>0</v>
      </c>
      <c r="U35" s="4"/>
    </row>
    <row r="36" spans="2:21" x14ac:dyDescent="0.25">
      <c r="B36" s="4"/>
      <c r="C36" s="201" t="s">
        <v>400</v>
      </c>
      <c r="D36" s="192" t="s">
        <v>51</v>
      </c>
      <c r="E36" s="400" t="str">
        <f>IFERROR(VLOOKUP($D36,'1. Staff Posts&amp;Salary (Listing)'!$D$11:$E$310,2,0),"")</f>
        <v/>
      </c>
      <c r="F36" s="345" t="e">
        <f>VLOOKUP(D36,'START - AWARD DETAILS'!$F$20:$I$40,3,0)</f>
        <v>#N/A</v>
      </c>
      <c r="G36" s="192" t="s">
        <v>51</v>
      </c>
      <c r="H36" s="377">
        <f>IF(E36="HEI",'START - AWARD DETAILS'!$G$12,'START - AWARD DETAILS'!$G$13)</f>
        <v>1</v>
      </c>
      <c r="I36" s="391"/>
      <c r="J36" s="176">
        <f t="shared" si="0"/>
        <v>0</v>
      </c>
      <c r="K36" s="391"/>
      <c r="L36" s="176">
        <f t="shared" si="1"/>
        <v>0</v>
      </c>
      <c r="M36" s="391"/>
      <c r="N36" s="176">
        <f t="shared" si="2"/>
        <v>0</v>
      </c>
      <c r="O36" s="391"/>
      <c r="P36" s="176">
        <f t="shared" si="3"/>
        <v>0</v>
      </c>
      <c r="Q36" s="391"/>
      <c r="R36" s="176">
        <f t="shared" si="4"/>
        <v>0</v>
      </c>
      <c r="S36" s="378">
        <f t="shared" si="5"/>
        <v>0</v>
      </c>
      <c r="T36" s="379">
        <f t="shared" si="6"/>
        <v>0</v>
      </c>
      <c r="U36" s="4"/>
    </row>
    <row r="37" spans="2:21" x14ac:dyDescent="0.25">
      <c r="B37" s="4"/>
      <c r="C37" s="201" t="s">
        <v>400</v>
      </c>
      <c r="D37" s="192" t="s">
        <v>51</v>
      </c>
      <c r="E37" s="400" t="str">
        <f>IFERROR(VLOOKUP($D37,'1. Staff Posts&amp;Salary (Listing)'!$D$11:$E$310,2,0),"")</f>
        <v/>
      </c>
      <c r="F37" s="345" t="e">
        <f>VLOOKUP(D37,'START - AWARD DETAILS'!$F$20:$I$40,3,0)</f>
        <v>#N/A</v>
      </c>
      <c r="G37" s="192" t="s">
        <v>51</v>
      </c>
      <c r="H37" s="377">
        <f>IF(E37="HEI",'START - AWARD DETAILS'!$G$12,'START - AWARD DETAILS'!$G$13)</f>
        <v>1</v>
      </c>
      <c r="I37" s="391"/>
      <c r="J37" s="176">
        <f t="shared" si="0"/>
        <v>0</v>
      </c>
      <c r="K37" s="391"/>
      <c r="L37" s="176">
        <f t="shared" si="1"/>
        <v>0</v>
      </c>
      <c r="M37" s="391"/>
      <c r="N37" s="176">
        <f t="shared" si="2"/>
        <v>0</v>
      </c>
      <c r="O37" s="391"/>
      <c r="P37" s="176">
        <f t="shared" si="3"/>
        <v>0</v>
      </c>
      <c r="Q37" s="391"/>
      <c r="R37" s="176">
        <f t="shared" si="4"/>
        <v>0</v>
      </c>
      <c r="S37" s="378">
        <f t="shared" si="5"/>
        <v>0</v>
      </c>
      <c r="T37" s="379">
        <f t="shared" si="6"/>
        <v>0</v>
      </c>
      <c r="U37" s="4"/>
    </row>
    <row r="38" spans="2:21" outlineLevel="1" x14ac:dyDescent="0.25">
      <c r="B38" s="4"/>
      <c r="C38" s="201" t="s">
        <v>400</v>
      </c>
      <c r="D38" s="192" t="s">
        <v>51</v>
      </c>
      <c r="E38" s="400" t="str">
        <f>IFERROR(VLOOKUP($D38,'1. Staff Posts&amp;Salary (Listing)'!$D$11:$E$310,2,0),"")</f>
        <v/>
      </c>
      <c r="F38" s="345" t="e">
        <f>VLOOKUP(D38,'START - AWARD DETAILS'!$F$20:$I$40,3,0)</f>
        <v>#N/A</v>
      </c>
      <c r="G38" s="192" t="s">
        <v>51</v>
      </c>
      <c r="H38" s="377">
        <f>IF(E38="HEI",'START - AWARD DETAILS'!$G$12,'START - AWARD DETAILS'!$G$13)</f>
        <v>1</v>
      </c>
      <c r="I38" s="391"/>
      <c r="J38" s="176">
        <f t="shared" si="0"/>
        <v>0</v>
      </c>
      <c r="K38" s="391"/>
      <c r="L38" s="176">
        <f t="shared" si="1"/>
        <v>0</v>
      </c>
      <c r="M38" s="391"/>
      <c r="N38" s="176">
        <f t="shared" si="2"/>
        <v>0</v>
      </c>
      <c r="O38" s="391"/>
      <c r="P38" s="176">
        <f t="shared" si="3"/>
        <v>0</v>
      </c>
      <c r="Q38" s="391"/>
      <c r="R38" s="176">
        <f t="shared" si="4"/>
        <v>0</v>
      </c>
      <c r="S38" s="378">
        <f t="shared" si="5"/>
        <v>0</v>
      </c>
      <c r="T38" s="379">
        <f t="shared" si="6"/>
        <v>0</v>
      </c>
      <c r="U38" s="4"/>
    </row>
    <row r="39" spans="2:21" outlineLevel="1" x14ac:dyDescent="0.25">
      <c r="B39" s="4"/>
      <c r="C39" s="201" t="s">
        <v>400</v>
      </c>
      <c r="D39" s="192" t="s">
        <v>51</v>
      </c>
      <c r="E39" s="400" t="str">
        <f>IFERROR(VLOOKUP($D39,'1. Staff Posts&amp;Salary (Listing)'!$D$11:$E$310,2,0),"")</f>
        <v/>
      </c>
      <c r="F39" s="345" t="e">
        <f>VLOOKUP(D39,'START - AWARD DETAILS'!$F$20:$I$40,3,0)</f>
        <v>#N/A</v>
      </c>
      <c r="G39" s="192" t="s">
        <v>51</v>
      </c>
      <c r="H39" s="377">
        <f>IF(E39="HEI",'START - AWARD DETAILS'!$G$12,'START - AWARD DETAILS'!$G$13)</f>
        <v>1</v>
      </c>
      <c r="I39" s="391"/>
      <c r="J39" s="176">
        <f t="shared" si="0"/>
        <v>0</v>
      </c>
      <c r="K39" s="391"/>
      <c r="L39" s="176">
        <f t="shared" si="1"/>
        <v>0</v>
      </c>
      <c r="M39" s="391"/>
      <c r="N39" s="176">
        <f t="shared" si="2"/>
        <v>0</v>
      </c>
      <c r="O39" s="391"/>
      <c r="P39" s="176">
        <f t="shared" si="3"/>
        <v>0</v>
      </c>
      <c r="Q39" s="391"/>
      <c r="R39" s="176">
        <f t="shared" si="4"/>
        <v>0</v>
      </c>
      <c r="S39" s="378">
        <f t="shared" si="5"/>
        <v>0</v>
      </c>
      <c r="T39" s="379">
        <f t="shared" si="6"/>
        <v>0</v>
      </c>
      <c r="U39" s="4"/>
    </row>
    <row r="40" spans="2:21" outlineLevel="1" x14ac:dyDescent="0.25">
      <c r="B40" s="4"/>
      <c r="C40" s="201" t="s">
        <v>400</v>
      </c>
      <c r="D40" s="192" t="s">
        <v>51</v>
      </c>
      <c r="E40" s="400" t="str">
        <f>IFERROR(VLOOKUP($D40,'1. Staff Posts&amp;Salary (Listing)'!$D$11:$E$310,2,0),"")</f>
        <v/>
      </c>
      <c r="F40" s="345" t="e">
        <f>VLOOKUP(D40,'START - AWARD DETAILS'!$F$20:$I$40,3,0)</f>
        <v>#N/A</v>
      </c>
      <c r="G40" s="192" t="s">
        <v>51</v>
      </c>
      <c r="H40" s="377">
        <f>IF(E40="HEI",'START - AWARD DETAILS'!$G$12,'START - AWARD DETAILS'!$G$13)</f>
        <v>1</v>
      </c>
      <c r="I40" s="391"/>
      <c r="J40" s="176">
        <f t="shared" si="0"/>
        <v>0</v>
      </c>
      <c r="K40" s="391"/>
      <c r="L40" s="176">
        <f t="shared" si="1"/>
        <v>0</v>
      </c>
      <c r="M40" s="391"/>
      <c r="N40" s="176">
        <f t="shared" si="2"/>
        <v>0</v>
      </c>
      <c r="O40" s="391"/>
      <c r="P40" s="176">
        <f t="shared" si="3"/>
        <v>0</v>
      </c>
      <c r="Q40" s="391"/>
      <c r="R40" s="176">
        <f t="shared" si="4"/>
        <v>0</v>
      </c>
      <c r="S40" s="378">
        <f t="shared" si="5"/>
        <v>0</v>
      </c>
      <c r="T40" s="379">
        <f t="shared" si="6"/>
        <v>0</v>
      </c>
      <c r="U40" s="4"/>
    </row>
    <row r="41" spans="2:21" outlineLevel="1" x14ac:dyDescent="0.25">
      <c r="B41" s="4"/>
      <c r="C41" s="201" t="s">
        <v>400</v>
      </c>
      <c r="D41" s="192" t="s">
        <v>51</v>
      </c>
      <c r="E41" s="400" t="str">
        <f>IFERROR(VLOOKUP($D41,'1. Staff Posts&amp;Salary (Listing)'!$D$11:$E$310,2,0),"")</f>
        <v/>
      </c>
      <c r="F41" s="345" t="e">
        <f>VLOOKUP(D41,'START - AWARD DETAILS'!$F$20:$I$40,3,0)</f>
        <v>#N/A</v>
      </c>
      <c r="G41" s="192" t="s">
        <v>51</v>
      </c>
      <c r="H41" s="377">
        <f>IF(E41="HEI",'START - AWARD DETAILS'!$G$12,'START - AWARD DETAILS'!$G$13)</f>
        <v>1</v>
      </c>
      <c r="I41" s="391"/>
      <c r="J41" s="176">
        <f t="shared" si="0"/>
        <v>0</v>
      </c>
      <c r="K41" s="391"/>
      <c r="L41" s="176">
        <f t="shared" si="1"/>
        <v>0</v>
      </c>
      <c r="M41" s="391"/>
      <c r="N41" s="176">
        <f t="shared" si="2"/>
        <v>0</v>
      </c>
      <c r="O41" s="391"/>
      <c r="P41" s="176">
        <f t="shared" si="3"/>
        <v>0</v>
      </c>
      <c r="Q41" s="391"/>
      <c r="R41" s="176">
        <f t="shared" si="4"/>
        <v>0</v>
      </c>
      <c r="S41" s="378">
        <f t="shared" si="5"/>
        <v>0</v>
      </c>
      <c r="T41" s="379">
        <f t="shared" si="6"/>
        <v>0</v>
      </c>
      <c r="U41" s="4"/>
    </row>
    <row r="42" spans="2:21" outlineLevel="1" x14ac:dyDescent="0.25">
      <c r="B42" s="4"/>
      <c r="C42" s="201" t="s">
        <v>400</v>
      </c>
      <c r="D42" s="192" t="s">
        <v>51</v>
      </c>
      <c r="E42" s="400" t="str">
        <f>IFERROR(VLOOKUP($D42,'1. Staff Posts&amp;Salary (Listing)'!$D$11:$E$310,2,0),"")</f>
        <v/>
      </c>
      <c r="F42" s="345" t="e">
        <f>VLOOKUP(D42,'START - AWARD DETAILS'!$F$20:$I$40,3,0)</f>
        <v>#N/A</v>
      </c>
      <c r="G42" s="192" t="s">
        <v>51</v>
      </c>
      <c r="H42" s="377">
        <f>IF(E42="HEI",'START - AWARD DETAILS'!$G$12,'START - AWARD DETAILS'!$G$13)</f>
        <v>1</v>
      </c>
      <c r="I42" s="391"/>
      <c r="J42" s="176">
        <f t="shared" si="0"/>
        <v>0</v>
      </c>
      <c r="K42" s="391"/>
      <c r="L42" s="176">
        <f t="shared" si="1"/>
        <v>0</v>
      </c>
      <c r="M42" s="391"/>
      <c r="N42" s="176">
        <f t="shared" si="2"/>
        <v>0</v>
      </c>
      <c r="O42" s="391"/>
      <c r="P42" s="176">
        <f t="shared" si="3"/>
        <v>0</v>
      </c>
      <c r="Q42" s="391"/>
      <c r="R42" s="176">
        <f t="shared" si="4"/>
        <v>0</v>
      </c>
      <c r="S42" s="378">
        <f t="shared" si="5"/>
        <v>0</v>
      </c>
      <c r="T42" s="379">
        <f t="shared" si="6"/>
        <v>0</v>
      </c>
      <c r="U42" s="4"/>
    </row>
    <row r="43" spans="2:21" outlineLevel="1" x14ac:dyDescent="0.25">
      <c r="B43" s="4"/>
      <c r="C43" s="201" t="s">
        <v>400</v>
      </c>
      <c r="D43" s="192" t="s">
        <v>51</v>
      </c>
      <c r="E43" s="400" t="str">
        <f>IFERROR(VLOOKUP($D43,'1. Staff Posts&amp;Salary (Listing)'!$D$11:$E$310,2,0),"")</f>
        <v/>
      </c>
      <c r="F43" s="345" t="e">
        <f>VLOOKUP(D43,'START - AWARD DETAILS'!$F$20:$I$40,3,0)</f>
        <v>#N/A</v>
      </c>
      <c r="G43" s="192" t="s">
        <v>51</v>
      </c>
      <c r="H43" s="377">
        <f>IF(E43="HEI",'START - AWARD DETAILS'!$G$12,'START - AWARD DETAILS'!$G$13)</f>
        <v>1</v>
      </c>
      <c r="I43" s="391"/>
      <c r="J43" s="176">
        <f t="shared" si="0"/>
        <v>0</v>
      </c>
      <c r="K43" s="391"/>
      <c r="L43" s="176">
        <f t="shared" si="1"/>
        <v>0</v>
      </c>
      <c r="M43" s="391"/>
      <c r="N43" s="176">
        <f t="shared" si="2"/>
        <v>0</v>
      </c>
      <c r="O43" s="391"/>
      <c r="P43" s="176">
        <f t="shared" si="3"/>
        <v>0</v>
      </c>
      <c r="Q43" s="391"/>
      <c r="R43" s="176">
        <f t="shared" si="4"/>
        <v>0</v>
      </c>
      <c r="S43" s="378">
        <f t="shared" si="5"/>
        <v>0</v>
      </c>
      <c r="T43" s="379">
        <f t="shared" si="6"/>
        <v>0</v>
      </c>
      <c r="U43" s="4"/>
    </row>
    <row r="44" spans="2:21" outlineLevel="1" x14ac:dyDescent="0.25">
      <c r="B44" s="4"/>
      <c r="C44" s="201" t="s">
        <v>400</v>
      </c>
      <c r="D44" s="192" t="s">
        <v>51</v>
      </c>
      <c r="E44" s="400" t="str">
        <f>IFERROR(VLOOKUP($D44,'1. Staff Posts&amp;Salary (Listing)'!$D$11:$E$310,2,0),"")</f>
        <v/>
      </c>
      <c r="F44" s="345" t="e">
        <f>VLOOKUP(D44,'START - AWARD DETAILS'!$F$20:$I$40,3,0)</f>
        <v>#N/A</v>
      </c>
      <c r="G44" s="192" t="s">
        <v>51</v>
      </c>
      <c r="H44" s="377">
        <f>IF(E44="HEI",'START - AWARD DETAILS'!$G$12,'START - AWARD DETAILS'!$G$13)</f>
        <v>1</v>
      </c>
      <c r="I44" s="391"/>
      <c r="J44" s="176">
        <f t="shared" si="0"/>
        <v>0</v>
      </c>
      <c r="K44" s="391"/>
      <c r="L44" s="176">
        <f t="shared" si="1"/>
        <v>0</v>
      </c>
      <c r="M44" s="391"/>
      <c r="N44" s="176">
        <f t="shared" si="2"/>
        <v>0</v>
      </c>
      <c r="O44" s="391"/>
      <c r="P44" s="176">
        <f t="shared" si="3"/>
        <v>0</v>
      </c>
      <c r="Q44" s="391"/>
      <c r="R44" s="176">
        <f t="shared" si="4"/>
        <v>0</v>
      </c>
      <c r="S44" s="378">
        <f t="shared" si="5"/>
        <v>0</v>
      </c>
      <c r="T44" s="379">
        <f t="shared" si="6"/>
        <v>0</v>
      </c>
      <c r="U44" s="4"/>
    </row>
    <row r="45" spans="2:21" outlineLevel="1" x14ac:dyDescent="0.25">
      <c r="B45" s="4"/>
      <c r="C45" s="201" t="s">
        <v>400</v>
      </c>
      <c r="D45" s="192" t="s">
        <v>51</v>
      </c>
      <c r="E45" s="400" t="str">
        <f>IFERROR(VLOOKUP($D45,'1. Staff Posts&amp;Salary (Listing)'!$D$11:$E$310,2,0),"")</f>
        <v/>
      </c>
      <c r="F45" s="345" t="e">
        <f>VLOOKUP(D45,'START - AWARD DETAILS'!$F$20:$I$40,3,0)</f>
        <v>#N/A</v>
      </c>
      <c r="G45" s="192" t="s">
        <v>51</v>
      </c>
      <c r="H45" s="377">
        <f>IF(E45="HEI",'START - AWARD DETAILS'!$G$12,'START - AWARD DETAILS'!$G$13)</f>
        <v>1</v>
      </c>
      <c r="I45" s="391"/>
      <c r="J45" s="176">
        <f t="shared" si="0"/>
        <v>0</v>
      </c>
      <c r="K45" s="391"/>
      <c r="L45" s="176">
        <f t="shared" si="1"/>
        <v>0</v>
      </c>
      <c r="M45" s="391"/>
      <c r="N45" s="176">
        <f t="shared" si="2"/>
        <v>0</v>
      </c>
      <c r="O45" s="391"/>
      <c r="P45" s="176">
        <f t="shared" si="3"/>
        <v>0</v>
      </c>
      <c r="Q45" s="391"/>
      <c r="R45" s="176">
        <f t="shared" si="4"/>
        <v>0</v>
      </c>
      <c r="S45" s="378">
        <f t="shared" si="5"/>
        <v>0</v>
      </c>
      <c r="T45" s="379">
        <f t="shared" si="6"/>
        <v>0</v>
      </c>
      <c r="U45" s="4"/>
    </row>
    <row r="46" spans="2:21" outlineLevel="1" x14ac:dyDescent="0.25">
      <c r="B46" s="4"/>
      <c r="C46" s="201" t="s">
        <v>400</v>
      </c>
      <c r="D46" s="192" t="s">
        <v>51</v>
      </c>
      <c r="E46" s="400" t="str">
        <f>IFERROR(VLOOKUP($D46,'1. Staff Posts&amp;Salary (Listing)'!$D$11:$E$310,2,0),"")</f>
        <v/>
      </c>
      <c r="F46" s="345" t="e">
        <f>VLOOKUP(D46,'START - AWARD DETAILS'!$F$20:$I$40,3,0)</f>
        <v>#N/A</v>
      </c>
      <c r="G46" s="192" t="s">
        <v>51</v>
      </c>
      <c r="H46" s="377">
        <f>IF(E46="HEI",'START - AWARD DETAILS'!$G$12,'START - AWARD DETAILS'!$G$13)</f>
        <v>1</v>
      </c>
      <c r="I46" s="391"/>
      <c r="J46" s="176">
        <f t="shared" si="0"/>
        <v>0</v>
      </c>
      <c r="K46" s="391"/>
      <c r="L46" s="176">
        <f t="shared" si="1"/>
        <v>0</v>
      </c>
      <c r="M46" s="391"/>
      <c r="N46" s="176">
        <f t="shared" si="2"/>
        <v>0</v>
      </c>
      <c r="O46" s="391"/>
      <c r="P46" s="176">
        <f t="shared" si="3"/>
        <v>0</v>
      </c>
      <c r="Q46" s="391"/>
      <c r="R46" s="176">
        <f t="shared" si="4"/>
        <v>0</v>
      </c>
      <c r="S46" s="378">
        <f t="shared" si="5"/>
        <v>0</v>
      </c>
      <c r="T46" s="379">
        <f t="shared" si="6"/>
        <v>0</v>
      </c>
      <c r="U46" s="4"/>
    </row>
    <row r="47" spans="2:21" outlineLevel="1" x14ac:dyDescent="0.25">
      <c r="B47" s="4"/>
      <c r="C47" s="201" t="s">
        <v>400</v>
      </c>
      <c r="D47" s="192" t="s">
        <v>51</v>
      </c>
      <c r="E47" s="400" t="str">
        <f>IFERROR(VLOOKUP($D47,'1. Staff Posts&amp;Salary (Listing)'!$D$11:$E$310,2,0),"")</f>
        <v/>
      </c>
      <c r="F47" s="345" t="e">
        <f>VLOOKUP(D47,'START - AWARD DETAILS'!$F$20:$I$40,3,0)</f>
        <v>#N/A</v>
      </c>
      <c r="G47" s="192" t="s">
        <v>51</v>
      </c>
      <c r="H47" s="377">
        <f>IF(E47="HEI",'START - AWARD DETAILS'!$G$12,'START - AWARD DETAILS'!$G$13)</f>
        <v>1</v>
      </c>
      <c r="I47" s="391"/>
      <c r="J47" s="176">
        <f t="shared" si="0"/>
        <v>0</v>
      </c>
      <c r="K47" s="391"/>
      <c r="L47" s="176">
        <f t="shared" si="1"/>
        <v>0</v>
      </c>
      <c r="M47" s="391"/>
      <c r="N47" s="176">
        <f t="shared" si="2"/>
        <v>0</v>
      </c>
      <c r="O47" s="391"/>
      <c r="P47" s="176">
        <f t="shared" si="3"/>
        <v>0</v>
      </c>
      <c r="Q47" s="391"/>
      <c r="R47" s="176">
        <f t="shared" si="4"/>
        <v>0</v>
      </c>
      <c r="S47" s="378">
        <f t="shared" si="5"/>
        <v>0</v>
      </c>
      <c r="T47" s="379">
        <f t="shared" si="6"/>
        <v>0</v>
      </c>
      <c r="U47" s="4"/>
    </row>
    <row r="48" spans="2:21" outlineLevel="1" x14ac:dyDescent="0.25">
      <c r="B48" s="4"/>
      <c r="C48" s="201" t="s">
        <v>400</v>
      </c>
      <c r="D48" s="192" t="s">
        <v>51</v>
      </c>
      <c r="E48" s="400" t="str">
        <f>IFERROR(VLOOKUP($D48,'1. Staff Posts&amp;Salary (Listing)'!$D$11:$E$310,2,0),"")</f>
        <v/>
      </c>
      <c r="F48" s="345" t="e">
        <f>VLOOKUP(D48,'START - AWARD DETAILS'!$F$20:$I$40,3,0)</f>
        <v>#N/A</v>
      </c>
      <c r="G48" s="192" t="s">
        <v>51</v>
      </c>
      <c r="H48" s="377">
        <f>IF(E48="HEI",'START - AWARD DETAILS'!$G$12,'START - AWARD DETAILS'!$G$13)</f>
        <v>1</v>
      </c>
      <c r="I48" s="391"/>
      <c r="J48" s="176">
        <f t="shared" si="0"/>
        <v>0</v>
      </c>
      <c r="K48" s="391"/>
      <c r="L48" s="176">
        <f t="shared" si="1"/>
        <v>0</v>
      </c>
      <c r="M48" s="391"/>
      <c r="N48" s="176">
        <f t="shared" si="2"/>
        <v>0</v>
      </c>
      <c r="O48" s="391"/>
      <c r="P48" s="176">
        <f t="shared" si="3"/>
        <v>0</v>
      </c>
      <c r="Q48" s="391"/>
      <c r="R48" s="176">
        <f t="shared" si="4"/>
        <v>0</v>
      </c>
      <c r="S48" s="378">
        <f t="shared" si="5"/>
        <v>0</v>
      </c>
      <c r="T48" s="379">
        <f t="shared" si="6"/>
        <v>0</v>
      </c>
      <c r="U48" s="4"/>
    </row>
    <row r="49" spans="2:21" outlineLevel="1" x14ac:dyDescent="0.25">
      <c r="B49" s="4"/>
      <c r="C49" s="201" t="s">
        <v>400</v>
      </c>
      <c r="D49" s="192" t="s">
        <v>51</v>
      </c>
      <c r="E49" s="400" t="str">
        <f>IFERROR(VLOOKUP($D49,'1. Staff Posts&amp;Salary (Listing)'!$D$11:$E$310,2,0),"")</f>
        <v/>
      </c>
      <c r="F49" s="345" t="e">
        <f>VLOOKUP(D49,'START - AWARD DETAILS'!$F$20:$I$40,3,0)</f>
        <v>#N/A</v>
      </c>
      <c r="G49" s="192" t="s">
        <v>51</v>
      </c>
      <c r="H49" s="377">
        <f>IF(E49="HEI",'START - AWARD DETAILS'!$G$12,'START - AWARD DETAILS'!$G$13)</f>
        <v>1</v>
      </c>
      <c r="I49" s="391"/>
      <c r="J49" s="176">
        <f t="shared" si="0"/>
        <v>0</v>
      </c>
      <c r="K49" s="391"/>
      <c r="L49" s="176">
        <f t="shared" si="1"/>
        <v>0</v>
      </c>
      <c r="M49" s="391"/>
      <c r="N49" s="176">
        <f t="shared" si="2"/>
        <v>0</v>
      </c>
      <c r="O49" s="391"/>
      <c r="P49" s="176">
        <f t="shared" si="3"/>
        <v>0</v>
      </c>
      <c r="Q49" s="391"/>
      <c r="R49" s="176">
        <f t="shared" si="4"/>
        <v>0</v>
      </c>
      <c r="S49" s="378">
        <f t="shared" si="5"/>
        <v>0</v>
      </c>
      <c r="T49" s="379">
        <f t="shared" si="6"/>
        <v>0</v>
      </c>
      <c r="U49" s="4"/>
    </row>
    <row r="50" spans="2:21" outlineLevel="1" x14ac:dyDescent="0.25">
      <c r="B50" s="4"/>
      <c r="C50" s="201" t="s">
        <v>400</v>
      </c>
      <c r="D50" s="192" t="s">
        <v>51</v>
      </c>
      <c r="E50" s="400" t="str">
        <f>IFERROR(VLOOKUP($D50,'1. Staff Posts&amp;Salary (Listing)'!$D$11:$E$310,2,0),"")</f>
        <v/>
      </c>
      <c r="F50" s="345" t="e">
        <f>VLOOKUP(D50,'START - AWARD DETAILS'!$F$20:$I$40,3,0)</f>
        <v>#N/A</v>
      </c>
      <c r="G50" s="192" t="s">
        <v>51</v>
      </c>
      <c r="H50" s="377">
        <f>IF(E50="HEI",'START - AWARD DETAILS'!$G$12,'START - AWARD DETAILS'!$G$13)</f>
        <v>1</v>
      </c>
      <c r="I50" s="391"/>
      <c r="J50" s="176">
        <f t="shared" si="0"/>
        <v>0</v>
      </c>
      <c r="K50" s="391"/>
      <c r="L50" s="176">
        <f t="shared" si="1"/>
        <v>0</v>
      </c>
      <c r="M50" s="391"/>
      <c r="N50" s="176">
        <f t="shared" si="2"/>
        <v>0</v>
      </c>
      <c r="O50" s="391"/>
      <c r="P50" s="176">
        <f t="shared" si="3"/>
        <v>0</v>
      </c>
      <c r="Q50" s="391"/>
      <c r="R50" s="176">
        <f t="shared" si="4"/>
        <v>0</v>
      </c>
      <c r="S50" s="378">
        <f t="shared" si="5"/>
        <v>0</v>
      </c>
      <c r="T50" s="379">
        <f t="shared" si="6"/>
        <v>0</v>
      </c>
      <c r="U50" s="4"/>
    </row>
    <row r="51" spans="2:21" outlineLevel="1" x14ac:dyDescent="0.25">
      <c r="B51" s="4"/>
      <c r="C51" s="201" t="s">
        <v>400</v>
      </c>
      <c r="D51" s="192" t="s">
        <v>51</v>
      </c>
      <c r="E51" s="400" t="str">
        <f>IFERROR(VLOOKUP($D51,'1. Staff Posts&amp;Salary (Listing)'!$D$11:$E$310,2,0),"")</f>
        <v/>
      </c>
      <c r="F51" s="345" t="e">
        <f>VLOOKUP(D51,'START - AWARD DETAILS'!$F$20:$I$40,3,0)</f>
        <v>#N/A</v>
      </c>
      <c r="G51" s="192" t="s">
        <v>51</v>
      </c>
      <c r="H51" s="377">
        <f>IF(E51="HEI",'START - AWARD DETAILS'!$G$12,'START - AWARD DETAILS'!$G$13)</f>
        <v>1</v>
      </c>
      <c r="I51" s="391"/>
      <c r="J51" s="176">
        <f t="shared" si="0"/>
        <v>0</v>
      </c>
      <c r="K51" s="391"/>
      <c r="L51" s="176">
        <f t="shared" si="1"/>
        <v>0</v>
      </c>
      <c r="M51" s="391"/>
      <c r="N51" s="176">
        <f t="shared" si="2"/>
        <v>0</v>
      </c>
      <c r="O51" s="391"/>
      <c r="P51" s="176">
        <f t="shared" si="3"/>
        <v>0</v>
      </c>
      <c r="Q51" s="391"/>
      <c r="R51" s="176">
        <f t="shared" si="4"/>
        <v>0</v>
      </c>
      <c r="S51" s="378">
        <f t="shared" si="5"/>
        <v>0</v>
      </c>
      <c r="T51" s="379">
        <f t="shared" si="6"/>
        <v>0</v>
      </c>
      <c r="U51" s="4"/>
    </row>
    <row r="52" spans="2:21" outlineLevel="1" x14ac:dyDescent="0.25">
      <c r="B52" s="4"/>
      <c r="C52" s="201" t="s">
        <v>400</v>
      </c>
      <c r="D52" s="192" t="s">
        <v>51</v>
      </c>
      <c r="E52" s="400" t="str">
        <f>IFERROR(VLOOKUP($D52,'1. Staff Posts&amp;Salary (Listing)'!$D$11:$E$310,2,0),"")</f>
        <v/>
      </c>
      <c r="F52" s="345" t="e">
        <f>VLOOKUP(D52,'START - AWARD DETAILS'!$F$20:$I$40,3,0)</f>
        <v>#N/A</v>
      </c>
      <c r="G52" s="192" t="s">
        <v>51</v>
      </c>
      <c r="H52" s="377">
        <f>IF(E52="HEI",'START - AWARD DETAILS'!$G$12,'START - AWARD DETAILS'!$G$13)</f>
        <v>1</v>
      </c>
      <c r="I52" s="391"/>
      <c r="J52" s="176">
        <f t="shared" si="0"/>
        <v>0</v>
      </c>
      <c r="K52" s="391"/>
      <c r="L52" s="176">
        <f t="shared" si="1"/>
        <v>0</v>
      </c>
      <c r="M52" s="391"/>
      <c r="N52" s="176">
        <f t="shared" si="2"/>
        <v>0</v>
      </c>
      <c r="O52" s="391"/>
      <c r="P52" s="176">
        <f t="shared" si="3"/>
        <v>0</v>
      </c>
      <c r="Q52" s="391"/>
      <c r="R52" s="176">
        <f t="shared" si="4"/>
        <v>0</v>
      </c>
      <c r="S52" s="378">
        <f t="shared" si="5"/>
        <v>0</v>
      </c>
      <c r="T52" s="379">
        <f t="shared" si="6"/>
        <v>0</v>
      </c>
      <c r="U52" s="4"/>
    </row>
    <row r="53" spans="2:21" outlineLevel="1" x14ac:dyDescent="0.25">
      <c r="B53" s="4"/>
      <c r="C53" s="201" t="s">
        <v>400</v>
      </c>
      <c r="D53" s="192" t="s">
        <v>51</v>
      </c>
      <c r="E53" s="400" t="str">
        <f>IFERROR(VLOOKUP($D53,'1. Staff Posts&amp;Salary (Listing)'!$D$11:$E$310,2,0),"")</f>
        <v/>
      </c>
      <c r="F53" s="345" t="e">
        <f>VLOOKUP(D53,'START - AWARD DETAILS'!$F$20:$I$40,3,0)</f>
        <v>#N/A</v>
      </c>
      <c r="G53" s="192" t="s">
        <v>51</v>
      </c>
      <c r="H53" s="377">
        <f>IF(E53="HEI",'START - AWARD DETAILS'!$G$12,'START - AWARD DETAILS'!$G$13)</f>
        <v>1</v>
      </c>
      <c r="I53" s="391"/>
      <c r="J53" s="176">
        <f t="shared" si="0"/>
        <v>0</v>
      </c>
      <c r="K53" s="391"/>
      <c r="L53" s="176">
        <f t="shared" si="1"/>
        <v>0</v>
      </c>
      <c r="M53" s="391"/>
      <c r="N53" s="176">
        <f t="shared" si="2"/>
        <v>0</v>
      </c>
      <c r="O53" s="391"/>
      <c r="P53" s="176">
        <f t="shared" si="3"/>
        <v>0</v>
      </c>
      <c r="Q53" s="391"/>
      <c r="R53" s="176">
        <f t="shared" si="4"/>
        <v>0</v>
      </c>
      <c r="S53" s="378">
        <f t="shared" si="5"/>
        <v>0</v>
      </c>
      <c r="T53" s="379">
        <f t="shared" si="6"/>
        <v>0</v>
      </c>
      <c r="U53" s="4"/>
    </row>
    <row r="54" spans="2:21" outlineLevel="1" x14ac:dyDescent="0.25">
      <c r="B54" s="4"/>
      <c r="C54" s="201" t="s">
        <v>400</v>
      </c>
      <c r="D54" s="192" t="s">
        <v>51</v>
      </c>
      <c r="E54" s="400" t="str">
        <f>IFERROR(VLOOKUP($D54,'1. Staff Posts&amp;Salary (Listing)'!$D$11:$E$310,2,0),"")</f>
        <v/>
      </c>
      <c r="F54" s="345" t="e">
        <f>VLOOKUP(D54,'START - AWARD DETAILS'!$F$20:$I$40,3,0)</f>
        <v>#N/A</v>
      </c>
      <c r="G54" s="192" t="s">
        <v>51</v>
      </c>
      <c r="H54" s="377">
        <f>IF(E54="HEI",'START - AWARD DETAILS'!$G$12,'START - AWARD DETAILS'!$G$13)</f>
        <v>1</v>
      </c>
      <c r="I54" s="391"/>
      <c r="J54" s="176">
        <f t="shared" si="0"/>
        <v>0</v>
      </c>
      <c r="K54" s="391"/>
      <c r="L54" s="176">
        <f t="shared" si="1"/>
        <v>0</v>
      </c>
      <c r="M54" s="391"/>
      <c r="N54" s="176">
        <f t="shared" si="2"/>
        <v>0</v>
      </c>
      <c r="O54" s="391"/>
      <c r="P54" s="176">
        <f t="shared" si="3"/>
        <v>0</v>
      </c>
      <c r="Q54" s="391"/>
      <c r="R54" s="176">
        <f t="shared" si="4"/>
        <v>0</v>
      </c>
      <c r="S54" s="378">
        <f t="shared" si="5"/>
        <v>0</v>
      </c>
      <c r="T54" s="379">
        <f t="shared" si="6"/>
        <v>0</v>
      </c>
      <c r="U54" s="4"/>
    </row>
    <row r="55" spans="2:21" outlineLevel="1" x14ac:dyDescent="0.25">
      <c r="B55" s="4"/>
      <c r="C55" s="201" t="s">
        <v>400</v>
      </c>
      <c r="D55" s="192" t="s">
        <v>51</v>
      </c>
      <c r="E55" s="400" t="str">
        <f>IFERROR(VLOOKUP($D55,'1. Staff Posts&amp;Salary (Listing)'!$D$11:$E$310,2,0),"")</f>
        <v/>
      </c>
      <c r="F55" s="345" t="e">
        <f>VLOOKUP(D55,'START - AWARD DETAILS'!$F$20:$I$40,3,0)</f>
        <v>#N/A</v>
      </c>
      <c r="G55" s="192" t="s">
        <v>51</v>
      </c>
      <c r="H55" s="377">
        <f>IF(E55="HEI",'START - AWARD DETAILS'!$G$12,'START - AWARD DETAILS'!$G$13)</f>
        <v>1</v>
      </c>
      <c r="I55" s="391"/>
      <c r="J55" s="176">
        <f t="shared" si="0"/>
        <v>0</v>
      </c>
      <c r="K55" s="391"/>
      <c r="L55" s="176">
        <f t="shared" si="1"/>
        <v>0</v>
      </c>
      <c r="M55" s="391"/>
      <c r="N55" s="176">
        <f t="shared" si="2"/>
        <v>0</v>
      </c>
      <c r="O55" s="391"/>
      <c r="P55" s="176">
        <f t="shared" si="3"/>
        <v>0</v>
      </c>
      <c r="Q55" s="391"/>
      <c r="R55" s="176">
        <f t="shared" si="4"/>
        <v>0</v>
      </c>
      <c r="S55" s="378">
        <f t="shared" si="5"/>
        <v>0</v>
      </c>
      <c r="T55" s="379">
        <f t="shared" si="6"/>
        <v>0</v>
      </c>
      <c r="U55" s="4"/>
    </row>
    <row r="56" spans="2:21" outlineLevel="1" x14ac:dyDescent="0.25">
      <c r="B56" s="4"/>
      <c r="C56" s="201" t="s">
        <v>400</v>
      </c>
      <c r="D56" s="192" t="s">
        <v>51</v>
      </c>
      <c r="E56" s="400" t="str">
        <f>IFERROR(VLOOKUP($D56,'1. Staff Posts&amp;Salary (Listing)'!$D$11:$E$310,2,0),"")</f>
        <v/>
      </c>
      <c r="F56" s="345" t="e">
        <f>VLOOKUP(D56,'START - AWARD DETAILS'!$F$20:$I$40,3,0)</f>
        <v>#N/A</v>
      </c>
      <c r="G56" s="192" t="s">
        <v>51</v>
      </c>
      <c r="H56" s="377">
        <f>IF(E56="HEI",'START - AWARD DETAILS'!$G$12,'START - AWARD DETAILS'!$G$13)</f>
        <v>1</v>
      </c>
      <c r="I56" s="391"/>
      <c r="J56" s="176">
        <f t="shared" si="0"/>
        <v>0</v>
      </c>
      <c r="K56" s="391"/>
      <c r="L56" s="176">
        <f t="shared" si="1"/>
        <v>0</v>
      </c>
      <c r="M56" s="391"/>
      <c r="N56" s="176">
        <f t="shared" si="2"/>
        <v>0</v>
      </c>
      <c r="O56" s="391"/>
      <c r="P56" s="176">
        <f t="shared" si="3"/>
        <v>0</v>
      </c>
      <c r="Q56" s="391"/>
      <c r="R56" s="176">
        <f t="shared" si="4"/>
        <v>0</v>
      </c>
      <c r="S56" s="378">
        <f t="shared" si="5"/>
        <v>0</v>
      </c>
      <c r="T56" s="379">
        <f t="shared" si="6"/>
        <v>0</v>
      </c>
      <c r="U56" s="4"/>
    </row>
    <row r="57" spans="2:21" outlineLevel="1" x14ac:dyDescent="0.25">
      <c r="B57" s="4"/>
      <c r="C57" s="201" t="s">
        <v>400</v>
      </c>
      <c r="D57" s="192" t="s">
        <v>51</v>
      </c>
      <c r="E57" s="400" t="str">
        <f>IFERROR(VLOOKUP($D57,'1. Staff Posts&amp;Salary (Listing)'!$D$11:$E$310,2,0),"")</f>
        <v/>
      </c>
      <c r="F57" s="345" t="e">
        <f>VLOOKUP(D57,'START - AWARD DETAILS'!$F$20:$I$40,3,0)</f>
        <v>#N/A</v>
      </c>
      <c r="G57" s="192" t="s">
        <v>51</v>
      </c>
      <c r="H57" s="377">
        <f>IF(E57="HEI",'START - AWARD DETAILS'!$G$12,'START - AWARD DETAILS'!$G$13)</f>
        <v>1</v>
      </c>
      <c r="I57" s="391"/>
      <c r="J57" s="176">
        <f t="shared" si="0"/>
        <v>0</v>
      </c>
      <c r="K57" s="391"/>
      <c r="L57" s="176">
        <f t="shared" si="1"/>
        <v>0</v>
      </c>
      <c r="M57" s="391"/>
      <c r="N57" s="176">
        <f t="shared" si="2"/>
        <v>0</v>
      </c>
      <c r="O57" s="391"/>
      <c r="P57" s="176">
        <f t="shared" si="3"/>
        <v>0</v>
      </c>
      <c r="Q57" s="391"/>
      <c r="R57" s="176">
        <f t="shared" si="4"/>
        <v>0</v>
      </c>
      <c r="S57" s="378">
        <f t="shared" si="5"/>
        <v>0</v>
      </c>
      <c r="T57" s="379">
        <f t="shared" si="6"/>
        <v>0</v>
      </c>
      <c r="U57" s="4"/>
    </row>
    <row r="58" spans="2:21" outlineLevel="1" x14ac:dyDescent="0.25">
      <c r="B58" s="4"/>
      <c r="C58" s="201" t="s">
        <v>400</v>
      </c>
      <c r="D58" s="192" t="s">
        <v>51</v>
      </c>
      <c r="E58" s="400" t="str">
        <f>IFERROR(VLOOKUP($D58,'1. Staff Posts&amp;Salary (Listing)'!$D$11:$E$310,2,0),"")</f>
        <v/>
      </c>
      <c r="F58" s="345" t="e">
        <f>VLOOKUP(D58,'START - AWARD DETAILS'!$F$20:$I$40,3,0)</f>
        <v>#N/A</v>
      </c>
      <c r="G58" s="192" t="s">
        <v>51</v>
      </c>
      <c r="H58" s="377">
        <f>IF(E58="HEI",'START - AWARD DETAILS'!$G$12,'START - AWARD DETAILS'!$G$13)</f>
        <v>1</v>
      </c>
      <c r="I58" s="391"/>
      <c r="J58" s="176">
        <f t="shared" si="0"/>
        <v>0</v>
      </c>
      <c r="K58" s="391"/>
      <c r="L58" s="176">
        <f t="shared" si="1"/>
        <v>0</v>
      </c>
      <c r="M58" s="391"/>
      <c r="N58" s="176">
        <f t="shared" si="2"/>
        <v>0</v>
      </c>
      <c r="O58" s="391"/>
      <c r="P58" s="176">
        <f t="shared" si="3"/>
        <v>0</v>
      </c>
      <c r="Q58" s="391"/>
      <c r="R58" s="176">
        <f t="shared" si="4"/>
        <v>0</v>
      </c>
      <c r="S58" s="378">
        <f t="shared" si="5"/>
        <v>0</v>
      </c>
      <c r="T58" s="379">
        <f t="shared" si="6"/>
        <v>0</v>
      </c>
      <c r="U58" s="4"/>
    </row>
    <row r="59" spans="2:21" outlineLevel="1" x14ac:dyDescent="0.25">
      <c r="B59" s="4"/>
      <c r="C59" s="201" t="s">
        <v>400</v>
      </c>
      <c r="D59" s="192" t="s">
        <v>51</v>
      </c>
      <c r="E59" s="400" t="str">
        <f>IFERROR(VLOOKUP($D59,'1. Staff Posts&amp;Salary (Listing)'!$D$11:$E$310,2,0),"")</f>
        <v/>
      </c>
      <c r="F59" s="345" t="e">
        <f>VLOOKUP(D59,'START - AWARD DETAILS'!$F$20:$I$40,3,0)</f>
        <v>#N/A</v>
      </c>
      <c r="G59" s="192" t="s">
        <v>51</v>
      </c>
      <c r="H59" s="377">
        <f>IF(E59="HEI",'START - AWARD DETAILS'!$G$12,'START - AWARD DETAILS'!$G$13)</f>
        <v>1</v>
      </c>
      <c r="I59" s="391"/>
      <c r="J59" s="176">
        <f t="shared" si="0"/>
        <v>0</v>
      </c>
      <c r="K59" s="391"/>
      <c r="L59" s="176">
        <f t="shared" si="1"/>
        <v>0</v>
      </c>
      <c r="M59" s="391"/>
      <c r="N59" s="176">
        <f t="shared" si="2"/>
        <v>0</v>
      </c>
      <c r="O59" s="391"/>
      <c r="P59" s="176">
        <f t="shared" si="3"/>
        <v>0</v>
      </c>
      <c r="Q59" s="391"/>
      <c r="R59" s="176">
        <f t="shared" si="4"/>
        <v>0</v>
      </c>
      <c r="S59" s="378">
        <f t="shared" si="5"/>
        <v>0</v>
      </c>
      <c r="T59" s="379">
        <f t="shared" si="6"/>
        <v>0</v>
      </c>
      <c r="U59" s="4"/>
    </row>
    <row r="60" spans="2:21" outlineLevel="1" x14ac:dyDescent="0.25">
      <c r="B60" s="4"/>
      <c r="C60" s="201" t="s">
        <v>400</v>
      </c>
      <c r="D60" s="192" t="s">
        <v>51</v>
      </c>
      <c r="E60" s="400" t="str">
        <f>IFERROR(VLOOKUP($D60,'1. Staff Posts&amp;Salary (Listing)'!$D$11:$E$310,2,0),"")</f>
        <v/>
      </c>
      <c r="F60" s="345" t="e">
        <f>VLOOKUP(D60,'START - AWARD DETAILS'!$F$20:$I$40,3,0)</f>
        <v>#N/A</v>
      </c>
      <c r="G60" s="192" t="s">
        <v>51</v>
      </c>
      <c r="H60" s="377">
        <f>IF(E60="HEI",'START - AWARD DETAILS'!$G$12,'START - AWARD DETAILS'!$G$13)</f>
        <v>1</v>
      </c>
      <c r="I60" s="391"/>
      <c r="J60" s="176">
        <f t="shared" si="0"/>
        <v>0</v>
      </c>
      <c r="K60" s="391"/>
      <c r="L60" s="176">
        <f t="shared" si="1"/>
        <v>0</v>
      </c>
      <c r="M60" s="391"/>
      <c r="N60" s="176">
        <f t="shared" si="2"/>
        <v>0</v>
      </c>
      <c r="O60" s="391"/>
      <c r="P60" s="176">
        <f t="shared" si="3"/>
        <v>0</v>
      </c>
      <c r="Q60" s="391"/>
      <c r="R60" s="176">
        <f t="shared" si="4"/>
        <v>0</v>
      </c>
      <c r="S60" s="378">
        <f>I60+K60+M60+O60+Q60</f>
        <v>0</v>
      </c>
      <c r="T60" s="379">
        <f>J60+L60+N60+P60+R60</f>
        <v>0</v>
      </c>
      <c r="U60" s="4"/>
    </row>
    <row r="61" spans="2:21" ht="15.75" outlineLevel="1" thickBot="1" x14ac:dyDescent="0.3">
      <c r="B61" s="4"/>
      <c r="C61" s="201" t="s">
        <v>400</v>
      </c>
      <c r="D61" s="192" t="s">
        <v>51</v>
      </c>
      <c r="E61" s="400" t="str">
        <f>IFERROR(VLOOKUP($D61,'1. Staff Posts&amp;Salary (Listing)'!$D$11:$E$310,2,0),"")</f>
        <v/>
      </c>
      <c r="F61" s="345" t="e">
        <f>VLOOKUP(D61,'START - AWARD DETAILS'!$F$20:$I$40,3,0)</f>
        <v>#N/A</v>
      </c>
      <c r="G61" s="192" t="s">
        <v>51</v>
      </c>
      <c r="H61" s="377">
        <f>IF(E61="HEI",'START - AWARD DETAILS'!$G$12,'START - AWARD DETAILS'!$G$13)</f>
        <v>1</v>
      </c>
      <c r="I61" s="391"/>
      <c r="J61" s="176">
        <f t="shared" si="0"/>
        <v>0</v>
      </c>
      <c r="K61" s="391"/>
      <c r="L61" s="176">
        <f t="shared" si="1"/>
        <v>0</v>
      </c>
      <c r="M61" s="391"/>
      <c r="N61" s="176">
        <f t="shared" si="2"/>
        <v>0</v>
      </c>
      <c r="O61" s="391"/>
      <c r="P61" s="176">
        <f t="shared" si="3"/>
        <v>0</v>
      </c>
      <c r="Q61" s="391"/>
      <c r="R61" s="176">
        <f t="shared" si="4"/>
        <v>0</v>
      </c>
      <c r="S61" s="378">
        <f t="shared" si="5"/>
        <v>0</v>
      </c>
      <c r="T61" s="379">
        <f t="shared" si="6"/>
        <v>0</v>
      </c>
      <c r="U61" s="4"/>
    </row>
    <row r="62" spans="2:21" ht="15.75" thickBot="1" x14ac:dyDescent="0.3">
      <c r="B62" s="4"/>
      <c r="C62" s="387"/>
      <c r="D62" s="388"/>
      <c r="E62" s="401"/>
      <c r="F62" s="401"/>
      <c r="G62" s="401"/>
      <c r="H62" s="401"/>
      <c r="I62" s="389">
        <f>SUM(I12:I61)</f>
        <v>0</v>
      </c>
      <c r="J62" s="389">
        <f t="shared" ref="J62:T62" si="7">SUM(J12:J61)</f>
        <v>0</v>
      </c>
      <c r="K62" s="389">
        <f t="shared" si="7"/>
        <v>0</v>
      </c>
      <c r="L62" s="389">
        <f t="shared" si="7"/>
        <v>0</v>
      </c>
      <c r="M62" s="389">
        <f t="shared" si="7"/>
        <v>0</v>
      </c>
      <c r="N62" s="389">
        <f t="shared" si="7"/>
        <v>0</v>
      </c>
      <c r="O62" s="389">
        <f t="shared" si="7"/>
        <v>0</v>
      </c>
      <c r="P62" s="389">
        <f t="shared" si="7"/>
        <v>0</v>
      </c>
      <c r="Q62" s="389">
        <f t="shared" si="7"/>
        <v>0</v>
      </c>
      <c r="R62" s="389">
        <f t="shared" si="7"/>
        <v>0</v>
      </c>
      <c r="S62" s="389">
        <f t="shared" si="7"/>
        <v>0</v>
      </c>
      <c r="T62" s="389">
        <f t="shared" si="7"/>
        <v>0</v>
      </c>
      <c r="U62" s="4"/>
    </row>
    <row r="63" spans="2:21" ht="8.25" customHeight="1" x14ac:dyDescent="0.25">
      <c r="B63" s="4"/>
      <c r="C63" s="4"/>
      <c r="D63" s="4"/>
      <c r="E63" s="4"/>
      <c r="F63" s="4"/>
      <c r="G63" s="4"/>
      <c r="H63" s="4"/>
      <c r="I63" s="4"/>
      <c r="J63" s="4"/>
      <c r="K63" s="4"/>
      <c r="L63" s="4"/>
      <c r="M63" s="4"/>
      <c r="N63" s="4"/>
      <c r="O63" s="4"/>
      <c r="P63" s="4"/>
      <c r="Q63" s="4"/>
      <c r="R63" s="4"/>
      <c r="S63" s="4"/>
      <c r="T63" s="4"/>
      <c r="U63" s="4"/>
    </row>
    <row r="64" spans="2:21" ht="8.25" customHeight="1" thickBot="1" x14ac:dyDescent="0.3">
      <c r="B64" s="4"/>
      <c r="C64" s="4"/>
      <c r="D64" s="4"/>
      <c r="E64" s="4"/>
      <c r="F64" s="4"/>
      <c r="G64" s="4"/>
      <c r="H64" s="4"/>
      <c r="I64" s="4"/>
      <c r="J64" s="4"/>
      <c r="K64" s="4"/>
      <c r="L64" s="4"/>
      <c r="M64" s="4"/>
      <c r="N64" s="4"/>
      <c r="O64" s="4"/>
      <c r="P64" s="4"/>
      <c r="Q64" s="4"/>
      <c r="R64" s="4"/>
      <c r="S64" s="4"/>
      <c r="T64" s="4"/>
      <c r="U64" s="4"/>
    </row>
    <row r="65" spans="2:21" ht="15.75" thickBot="1" x14ac:dyDescent="0.3">
      <c r="B65" s="4"/>
      <c r="C65" s="366" t="s">
        <v>399</v>
      </c>
      <c r="D65" s="1"/>
      <c r="E65" s="1"/>
      <c r="F65" s="1"/>
      <c r="G65" s="1"/>
      <c r="H65" s="1"/>
      <c r="I65" s="1"/>
      <c r="J65" s="2"/>
      <c r="K65" s="4"/>
      <c r="L65" s="4"/>
      <c r="M65" s="4"/>
      <c r="N65" s="4"/>
      <c r="O65" s="4"/>
      <c r="P65" s="4"/>
      <c r="Q65" s="4"/>
      <c r="R65" s="4"/>
      <c r="S65" s="4"/>
      <c r="T65" s="4"/>
      <c r="U65" s="4"/>
    </row>
    <row r="66" spans="2:21" ht="257.10000000000002" customHeight="1" thickBot="1" x14ac:dyDescent="0.3">
      <c r="B66" s="4"/>
      <c r="C66" s="468"/>
      <c r="D66" s="469"/>
      <c r="E66" s="469"/>
      <c r="F66" s="469"/>
      <c r="G66" s="469"/>
      <c r="H66" s="469"/>
      <c r="I66" s="469"/>
      <c r="J66" s="470"/>
      <c r="K66" s="4"/>
      <c r="L66" s="4"/>
      <c r="M66" s="4"/>
      <c r="N66" s="4"/>
      <c r="O66" s="4"/>
      <c r="P66" s="4"/>
      <c r="Q66" s="4"/>
      <c r="R66" s="4"/>
      <c r="S66" s="4"/>
      <c r="T66" s="4"/>
      <c r="U66" s="4"/>
    </row>
    <row r="67" spans="2:21" ht="8.25" customHeight="1" x14ac:dyDescent="0.25">
      <c r="B67" s="4"/>
      <c r="C67" s="4"/>
      <c r="D67" s="4"/>
      <c r="E67" s="4"/>
      <c r="F67" s="4"/>
      <c r="G67" s="4"/>
      <c r="H67" s="4"/>
      <c r="I67" s="4"/>
      <c r="J67" s="4"/>
      <c r="K67" s="4"/>
      <c r="L67" s="4"/>
      <c r="M67" s="4"/>
      <c r="N67" s="4"/>
      <c r="O67" s="4"/>
      <c r="P67" s="4"/>
      <c r="Q67" s="4"/>
      <c r="R67" s="4"/>
      <c r="S67" s="4"/>
      <c r="T67" s="4"/>
      <c r="U67" s="4"/>
    </row>
    <row r="68" spans="2:21" ht="8.25" customHeight="1" x14ac:dyDescent="0.25"/>
    <row r="69" spans="2:21" ht="15.75" hidden="1" thickBot="1" x14ac:dyDescent="0.3">
      <c r="C69" s="29" t="s">
        <v>408</v>
      </c>
      <c r="D69" s="32" t="s">
        <v>113</v>
      </c>
      <c r="E69" s="329" t="s">
        <v>125</v>
      </c>
      <c r="F69" s="433"/>
    </row>
    <row r="70" spans="2:21" ht="15.75" hidden="1" thickBot="1" x14ac:dyDescent="0.3">
      <c r="C70" s="3" t="s">
        <v>51</v>
      </c>
      <c r="D70" s="3" t="s">
        <v>51</v>
      </c>
      <c r="E70" s="12" t="s">
        <v>90</v>
      </c>
      <c r="F70" s="12"/>
    </row>
    <row r="71" spans="2:21" ht="15.75" hidden="1" thickBot="1" x14ac:dyDescent="0.3">
      <c r="B71">
        <v>1</v>
      </c>
      <c r="C71" s="3" t="s">
        <v>417</v>
      </c>
      <c r="D71" s="93" t="str">
        <f>IF('START - AWARD DETAILS'!F21=0,"",'START - AWARD DETAILS'!F21)</f>
        <v/>
      </c>
      <c r="E71" s="93" t="str">
        <f>IF('START - AWARD DETAILS'!D21=0,"",'START - AWARD DETAILS'!D21)</f>
        <v>CORE</v>
      </c>
      <c r="F71" s="434"/>
    </row>
    <row r="72" spans="2:21" ht="15.75" hidden="1" thickBot="1" x14ac:dyDescent="0.3">
      <c r="B72">
        <v>2</v>
      </c>
      <c r="C72" s="3" t="s">
        <v>418</v>
      </c>
      <c r="D72" s="93" t="str">
        <f>IF('START - AWARD DETAILS'!F22=0,"",'START - AWARD DETAILS'!F22)</f>
        <v/>
      </c>
      <c r="E72" s="93" t="str">
        <f>IF('START - AWARD DETAILS'!D22=0,"",'START - AWARD DETAILS'!D22)</f>
        <v/>
      </c>
      <c r="F72" s="434"/>
    </row>
    <row r="73" spans="2:21" ht="15.75" hidden="1" thickBot="1" x14ac:dyDescent="0.3">
      <c r="B73">
        <v>3</v>
      </c>
      <c r="C73" s="3" t="s">
        <v>420</v>
      </c>
      <c r="D73" s="93" t="str">
        <f>IF('START - AWARD DETAILS'!F23=0,"",'START - AWARD DETAILS'!F23)</f>
        <v/>
      </c>
      <c r="E73" s="93" t="str">
        <f>IF('START - AWARD DETAILS'!D23=0,"",'START - AWARD DETAILS'!D23)</f>
        <v/>
      </c>
      <c r="F73" s="434"/>
    </row>
    <row r="74" spans="2:21" ht="15.75" hidden="1" thickBot="1" x14ac:dyDescent="0.3">
      <c r="B74">
        <v>4</v>
      </c>
      <c r="C74" s="3" t="s">
        <v>435</v>
      </c>
      <c r="D74" s="93" t="str">
        <f>IF('START - AWARD DETAILS'!F24=0,"",'START - AWARD DETAILS'!F24)</f>
        <v/>
      </c>
      <c r="E74" s="93" t="str">
        <f>IF('START - AWARD DETAILS'!D24=0,"",'START - AWARD DETAILS'!D24)</f>
        <v/>
      </c>
      <c r="F74" s="434"/>
    </row>
    <row r="75" spans="2:21" ht="15.75" hidden="1" thickBot="1" x14ac:dyDescent="0.3">
      <c r="B75">
        <v>5</v>
      </c>
      <c r="D75" s="93" t="str">
        <f>IF('START - AWARD DETAILS'!F25=0,"",'START - AWARD DETAILS'!F25)</f>
        <v/>
      </c>
      <c r="E75" s="93" t="str">
        <f>IF('START - AWARD DETAILS'!D25=0,"",'START - AWARD DETAILS'!D25)</f>
        <v/>
      </c>
      <c r="F75" s="434"/>
    </row>
    <row r="76" spans="2:21" ht="15.75" hidden="1" thickBot="1" x14ac:dyDescent="0.3">
      <c r="B76">
        <v>6</v>
      </c>
      <c r="D76" s="93" t="str">
        <f>IF('START - AWARD DETAILS'!F26=0,"",'START - AWARD DETAILS'!F26)</f>
        <v/>
      </c>
      <c r="E76" s="93" t="str">
        <f>IF('START - AWARD DETAILS'!D26=0,"",'START - AWARD DETAILS'!D26)</f>
        <v/>
      </c>
      <c r="F76" s="434"/>
    </row>
    <row r="77" spans="2:21" ht="15.75" hidden="1" thickBot="1" x14ac:dyDescent="0.3">
      <c r="B77">
        <v>7</v>
      </c>
      <c r="D77" s="93" t="str">
        <f>IF('START - AWARD DETAILS'!F27=0,"",'START - AWARD DETAILS'!F27)</f>
        <v/>
      </c>
      <c r="E77" s="93" t="str">
        <f>IF('START - AWARD DETAILS'!D27=0,"",'START - AWARD DETAILS'!D27)</f>
        <v/>
      </c>
      <c r="F77" s="434"/>
    </row>
    <row r="78" spans="2:21" ht="15.75" hidden="1" thickBot="1" x14ac:dyDescent="0.3">
      <c r="B78">
        <v>8</v>
      </c>
      <c r="D78" s="93" t="str">
        <f>IF('START - AWARD DETAILS'!F28=0,"",'START - AWARD DETAILS'!F28)</f>
        <v/>
      </c>
      <c r="E78" s="93" t="str">
        <f>IF('START - AWARD DETAILS'!D28=0,"",'START - AWARD DETAILS'!D28)</f>
        <v/>
      </c>
      <c r="F78" s="434"/>
    </row>
    <row r="79" spans="2:21" ht="15.75" hidden="1" thickBot="1" x14ac:dyDescent="0.3">
      <c r="B79">
        <v>9</v>
      </c>
      <c r="D79" s="93" t="str">
        <f>IF('START - AWARD DETAILS'!F29=0,"",'START - AWARD DETAILS'!F29)</f>
        <v/>
      </c>
      <c r="E79" s="93" t="str">
        <f>IF('START - AWARD DETAILS'!D29=0,"",'START - AWARD DETAILS'!D29)</f>
        <v/>
      </c>
      <c r="F79" s="434"/>
    </row>
    <row r="80" spans="2:21" ht="15.75" hidden="1" thickBot="1" x14ac:dyDescent="0.3">
      <c r="B80">
        <v>10</v>
      </c>
      <c r="D80" s="93" t="str">
        <f>IF('START - AWARD DETAILS'!F30=0,"",'START - AWARD DETAILS'!F30)</f>
        <v/>
      </c>
      <c r="E80" s="93" t="str">
        <f>IF('START - AWARD DETAILS'!D30=0,"",'START - AWARD DETAILS'!D30)</f>
        <v/>
      </c>
      <c r="F80" s="434"/>
    </row>
    <row r="81" spans="2:6" ht="15.75" hidden="1" thickBot="1" x14ac:dyDescent="0.3">
      <c r="B81">
        <v>11</v>
      </c>
      <c r="D81" s="93" t="str">
        <f>IF('START - AWARD DETAILS'!F31=0,"",'START - AWARD DETAILS'!F31)</f>
        <v/>
      </c>
      <c r="E81" s="93" t="str">
        <f>IF('START - AWARD DETAILS'!D31=0,"",'START - AWARD DETAILS'!D31)</f>
        <v/>
      </c>
      <c r="F81" s="434"/>
    </row>
    <row r="82" spans="2:6" ht="15.75" hidden="1" thickBot="1" x14ac:dyDescent="0.3">
      <c r="B82">
        <v>12</v>
      </c>
      <c r="D82" s="93" t="str">
        <f>IF('START - AWARD DETAILS'!F32=0,"",'START - AWARD DETAILS'!F32)</f>
        <v/>
      </c>
      <c r="E82" s="93" t="str">
        <f>IF('START - AWARD DETAILS'!D32=0,"",'START - AWARD DETAILS'!D32)</f>
        <v/>
      </c>
      <c r="F82" s="434"/>
    </row>
    <row r="83" spans="2:6" ht="15.75" hidden="1" thickBot="1" x14ac:dyDescent="0.3">
      <c r="B83">
        <v>13</v>
      </c>
      <c r="D83" s="93" t="str">
        <f>IF('START - AWARD DETAILS'!F33=0,"",'START - AWARD DETAILS'!F33)</f>
        <v/>
      </c>
      <c r="E83" s="93" t="str">
        <f>IF('START - AWARD DETAILS'!D33=0,"",'START - AWARD DETAILS'!D33)</f>
        <v/>
      </c>
      <c r="F83" s="434"/>
    </row>
    <row r="84" spans="2:6" ht="15.75" hidden="1" thickBot="1" x14ac:dyDescent="0.3">
      <c r="B84">
        <v>14</v>
      </c>
      <c r="D84" s="93" t="str">
        <f>IF('START - AWARD DETAILS'!F34=0,"",'START - AWARD DETAILS'!F34)</f>
        <v/>
      </c>
      <c r="E84" s="93" t="str">
        <f>IF('START - AWARD DETAILS'!D34=0,"",'START - AWARD DETAILS'!D34)</f>
        <v/>
      </c>
      <c r="F84" s="434"/>
    </row>
    <row r="85" spans="2:6" ht="15.75" hidden="1" thickBot="1" x14ac:dyDescent="0.3">
      <c r="B85">
        <v>15</v>
      </c>
      <c r="D85" s="93" t="str">
        <f>IF('START - AWARD DETAILS'!F35=0,"",'START - AWARD DETAILS'!F35)</f>
        <v/>
      </c>
      <c r="E85" s="93" t="str">
        <f>IF('START - AWARD DETAILS'!D35=0,"",'START - AWARD DETAILS'!D35)</f>
        <v/>
      </c>
      <c r="F85" s="434"/>
    </row>
    <row r="86" spans="2:6" ht="15.75" hidden="1" thickBot="1" x14ac:dyDescent="0.3">
      <c r="B86">
        <v>16</v>
      </c>
      <c r="D86" s="93" t="str">
        <f>IF('START - AWARD DETAILS'!F36=0,"",'START - AWARD DETAILS'!F36)</f>
        <v/>
      </c>
      <c r="E86" s="93" t="str">
        <f>IF('START - AWARD DETAILS'!D36=0,"",'START - AWARD DETAILS'!D36)</f>
        <v/>
      </c>
      <c r="F86" s="434"/>
    </row>
    <row r="87" spans="2:6" ht="15.75" hidden="1" thickBot="1" x14ac:dyDescent="0.3">
      <c r="B87">
        <v>17</v>
      </c>
      <c r="D87" s="93" t="str">
        <f>IF('START - AWARD DETAILS'!F37=0,"",'START - AWARD DETAILS'!F37)</f>
        <v/>
      </c>
      <c r="E87" s="93" t="str">
        <f>IF('START - AWARD DETAILS'!D37=0,"",'START - AWARD DETAILS'!D37)</f>
        <v/>
      </c>
      <c r="F87" s="434"/>
    </row>
    <row r="88" spans="2:6" ht="15.75" hidden="1" thickBot="1" x14ac:dyDescent="0.3">
      <c r="B88">
        <v>18</v>
      </c>
      <c r="D88" s="93" t="str">
        <f>IF('START - AWARD DETAILS'!F38=0,"",'START - AWARD DETAILS'!F38)</f>
        <v/>
      </c>
      <c r="E88" s="93" t="str">
        <f>IF('START - AWARD DETAILS'!D38=0,"",'START - AWARD DETAILS'!D38)</f>
        <v/>
      </c>
      <c r="F88" s="434"/>
    </row>
    <row r="89" spans="2:6" ht="15.75" hidden="1" thickBot="1" x14ac:dyDescent="0.3">
      <c r="B89">
        <v>19</v>
      </c>
      <c r="D89" s="93" t="str">
        <f>IF('START - AWARD DETAILS'!F39=0,"",'START - AWARD DETAILS'!F39)</f>
        <v/>
      </c>
      <c r="E89" s="93" t="str">
        <f>IF('START - AWARD DETAILS'!D39=0,"",'START - AWARD DETAILS'!D39)</f>
        <v/>
      </c>
      <c r="F89" s="434"/>
    </row>
    <row r="90" spans="2:6" hidden="1" x14ac:dyDescent="0.25">
      <c r="B90">
        <v>20</v>
      </c>
      <c r="D90" s="93" t="str">
        <f>IF('START - AWARD DETAILS'!F40=0,"",'START - AWARD DETAILS'!F40)</f>
        <v/>
      </c>
      <c r="E90" s="93" t="str">
        <f>IF('START - AWARD DETAILS'!D40=0,"",'START - AWARD DETAILS'!D40)</f>
        <v/>
      </c>
      <c r="F90" s="434"/>
    </row>
  </sheetData>
  <sheetProtection algorithmName="SHA-512" hashValue="SPj0hIzV6SSc0S9nl0XqIGlbVQDOzXVt873WOkpbY2T6AW6DfYjda8h1BXGxWhdN4diHunDOa8tQjTYQDLakVw==" saltValue="4Du8AKaI+ucbijOf73/frA==" spinCount="100000" sheet="1" selectLockedCells="1"/>
  <autoFilter ref="D11:G11" xr:uid="{00000000-0009-0000-0000-00000F000000}"/>
  <mergeCells count="3">
    <mergeCell ref="C3:J3"/>
    <mergeCell ref="C9:J9"/>
    <mergeCell ref="C66:J66"/>
  </mergeCells>
  <conditionalFormatting sqref="G12:G61 C12:E61">
    <cfRule type="expression" dxfId="13" priority="12" stopIfTrue="1">
      <formula>AND(OR(C12="",C12="(Select)",C12="[INSERT TEXT]"),$S12&lt;&gt;0)</formula>
    </cfRule>
  </conditionalFormatting>
  <conditionalFormatting sqref="H12:H61">
    <cfRule type="expression" dxfId="12" priority="11" stopIfTrue="1">
      <formula>H12&gt;IF($E12="HEI",INDIRECT("'AWARD DETAILS - RULES'!$G$12"),INDIRECT("'AWARD DETAILS - RULES'!$G$13"))</formula>
    </cfRule>
  </conditionalFormatting>
  <dataValidations count="4">
    <dataValidation type="decimal" operator="greaterThanOrEqual" allowBlank="1" showInputMessage="1" showErrorMessage="1" errorTitle="Travel, Subsistence and Conference Fees" error="Please enter a full numeric value in £'s only." sqref="I12:R12 P13:P61 J13:J61 L13:L61 N13:N61 R13:R61" xr:uid="{00000000-0002-0000-0F00-000000000000}">
      <formula1>0</formula1>
    </dataValidation>
    <dataValidation type="list" allowBlank="1" showInputMessage="1" showErrorMessage="1" sqref="D12" xr:uid="{00000000-0002-0000-0F00-000001000000}">
      <formula1>$D$70:$D$90</formula1>
    </dataValidation>
    <dataValidation type="list" allowBlank="1" showInputMessage="1" showErrorMessage="1" sqref="G12:G61" xr:uid="{00000000-0002-0000-0F00-000002000000}">
      <formula1>$E$70:$E$90</formula1>
    </dataValidation>
    <dataValidation type="list" allowBlank="1" showInputMessage="1" showErrorMessage="1" sqref="D13:D61" xr:uid="{00000000-0002-0000-0F00-000003000000}">
      <formula1>$D$68:$D$90</formula1>
    </dataValidation>
  </dataValidations>
  <pageMargins left="0.7" right="0.7" top="0.75" bottom="0.75" header="0.3" footer="0.3"/>
  <pageSetup paperSize="9" scale="4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B1:IV90"/>
  <sheetViews>
    <sheetView showGridLines="0" zoomScale="85" zoomScaleNormal="85" workbookViewId="0">
      <selection activeCell="M17" sqref="M17"/>
    </sheetView>
  </sheetViews>
  <sheetFormatPr defaultColWidth="0" defaultRowHeight="15" zeroHeight="1" outlineLevelRow="1" x14ac:dyDescent="0.25"/>
  <cols>
    <col min="1" max="2" width="1.42578125" customWidth="1"/>
    <col min="3" max="4" width="40.42578125" style="73" customWidth="1"/>
    <col min="5" max="5" width="13.85546875" customWidth="1"/>
    <col min="6" max="6" width="27.140625" customWidth="1"/>
    <col min="7" max="7" width="40.42578125" style="73" customWidth="1"/>
    <col min="8" max="20" width="11.42578125" customWidth="1"/>
    <col min="21" max="22" width="1.42578125" customWidth="1"/>
    <col min="23" max="256" width="1" hidden="1" customWidth="1"/>
  </cols>
  <sheetData>
    <row r="1" spans="2:21" ht="8.25" customHeight="1" x14ac:dyDescent="0.25"/>
    <row r="2" spans="2:21" ht="8.25" customHeight="1" thickBot="1" x14ac:dyDescent="0.3">
      <c r="B2" s="4"/>
      <c r="C2" s="85"/>
      <c r="D2" s="85"/>
      <c r="E2" s="4"/>
      <c r="F2" s="4"/>
      <c r="G2" s="85"/>
      <c r="H2" s="4"/>
      <c r="I2" s="4"/>
      <c r="J2" s="4"/>
      <c r="K2" s="4"/>
      <c r="L2" s="4"/>
      <c r="M2" s="4"/>
      <c r="N2" s="4"/>
      <c r="O2" s="4"/>
      <c r="P2" s="4"/>
      <c r="Q2" s="4"/>
      <c r="R2" s="4"/>
      <c r="S2" s="4"/>
      <c r="T2" s="4"/>
      <c r="U2" s="4"/>
    </row>
    <row r="3" spans="2:21" ht="15" customHeight="1" thickBot="1" x14ac:dyDescent="0.3">
      <c r="B3" s="4"/>
      <c r="C3" s="447" t="s">
        <v>439</v>
      </c>
      <c r="D3" s="448"/>
      <c r="E3" s="448"/>
      <c r="F3" s="448"/>
      <c r="G3" s="448"/>
      <c r="H3" s="448"/>
      <c r="I3" s="448"/>
      <c r="J3" s="471"/>
      <c r="K3" s="75"/>
      <c r="L3" s="4"/>
      <c r="M3" s="4"/>
      <c r="N3" s="4"/>
      <c r="O3" s="4"/>
      <c r="P3" s="4"/>
      <c r="Q3" s="4"/>
      <c r="R3" s="4"/>
      <c r="S3" s="4"/>
      <c r="T3" s="4"/>
      <c r="U3" s="4"/>
    </row>
    <row r="4" spans="2:21" ht="8.25" customHeight="1" thickBot="1" x14ac:dyDescent="0.3">
      <c r="B4" s="4"/>
      <c r="C4" s="85"/>
      <c r="D4" s="85"/>
      <c r="E4" s="4"/>
      <c r="F4" s="4"/>
      <c r="G4" s="85"/>
      <c r="H4" s="4"/>
      <c r="I4" s="4"/>
      <c r="J4" s="4"/>
      <c r="K4" s="4"/>
      <c r="L4" s="4"/>
      <c r="M4" s="4"/>
      <c r="N4" s="4"/>
      <c r="O4" s="4"/>
      <c r="P4" s="4"/>
      <c r="Q4" s="4"/>
      <c r="R4" s="4"/>
      <c r="S4" s="4"/>
      <c r="T4" s="4"/>
      <c r="U4" s="4"/>
    </row>
    <row r="5" spans="2:21" ht="15" customHeight="1" thickBot="1" x14ac:dyDescent="0.3">
      <c r="B5" s="4"/>
      <c r="C5" s="86" t="s">
        <v>41</v>
      </c>
      <c r="D5" s="316" t="str">
        <f>IF('START - AWARD DETAILS'!$D$13="","",'START - AWARD DETAILS'!$D$13)</f>
        <v/>
      </c>
      <c r="E5" s="1"/>
      <c r="F5" s="1"/>
      <c r="G5" s="184"/>
      <c r="H5" s="1"/>
      <c r="I5" s="1"/>
      <c r="J5" s="2"/>
      <c r="K5" s="4"/>
      <c r="L5" s="4"/>
      <c r="M5" s="4"/>
      <c r="N5" s="4"/>
      <c r="O5" s="4"/>
      <c r="P5" s="4"/>
      <c r="Q5" s="4"/>
      <c r="R5" s="4"/>
      <c r="S5" s="4"/>
      <c r="T5" s="4"/>
      <c r="U5" s="4"/>
    </row>
    <row r="6" spans="2:21" ht="8.25" customHeight="1" thickBot="1" x14ac:dyDescent="0.3">
      <c r="B6" s="4"/>
      <c r="C6" s="85"/>
      <c r="D6" s="85"/>
      <c r="E6" s="4"/>
      <c r="F6" s="4"/>
      <c r="G6" s="85"/>
      <c r="H6" s="4"/>
      <c r="I6" s="4"/>
      <c r="J6" s="4"/>
      <c r="K6" s="4"/>
      <c r="L6" s="4"/>
      <c r="M6" s="4"/>
      <c r="N6" s="4"/>
      <c r="O6" s="4"/>
      <c r="P6" s="4"/>
      <c r="Q6" s="4"/>
      <c r="R6" s="4"/>
      <c r="S6" s="4"/>
      <c r="T6" s="4"/>
      <c r="U6" s="4"/>
    </row>
    <row r="7" spans="2:21" ht="15" customHeight="1" thickBot="1" x14ac:dyDescent="0.3">
      <c r="B7" s="4"/>
      <c r="C7" s="403" t="s">
        <v>42</v>
      </c>
      <c r="D7" s="316" t="str">
        <f>IF('START - AWARD DETAILS'!$D$14="","",'START - AWARD DETAILS'!$D$14)</f>
        <v/>
      </c>
      <c r="E7" s="1"/>
      <c r="F7" s="1"/>
      <c r="G7" s="184"/>
      <c r="H7" s="1"/>
      <c r="I7" s="1"/>
      <c r="J7" s="2"/>
      <c r="K7" s="4"/>
      <c r="L7" s="4"/>
      <c r="M7" s="4"/>
      <c r="N7" s="4"/>
      <c r="O7" s="4"/>
      <c r="P7" s="4"/>
      <c r="Q7" s="4"/>
      <c r="R7" s="4"/>
      <c r="S7" s="4"/>
      <c r="T7" s="4"/>
      <c r="U7" s="4"/>
    </row>
    <row r="8" spans="2:21" ht="8.25" customHeight="1" thickBot="1" x14ac:dyDescent="0.3">
      <c r="B8" s="4"/>
      <c r="C8" s="85"/>
      <c r="D8" s="85"/>
      <c r="E8" s="4"/>
      <c r="F8" s="4"/>
      <c r="G8" s="85"/>
      <c r="H8" s="4"/>
      <c r="I8" s="4"/>
      <c r="J8" s="4"/>
      <c r="K8" s="4"/>
      <c r="L8" s="4"/>
      <c r="M8" s="4"/>
      <c r="N8" s="4"/>
      <c r="O8" s="4"/>
      <c r="P8" s="4"/>
      <c r="Q8" s="4"/>
      <c r="R8" s="4"/>
      <c r="S8" s="4"/>
      <c r="T8" s="4"/>
      <c r="U8" s="4"/>
    </row>
    <row r="9" spans="2:21" ht="174" customHeight="1" thickBot="1" x14ac:dyDescent="0.3">
      <c r="B9" s="4"/>
      <c r="C9" s="476" t="s">
        <v>680</v>
      </c>
      <c r="D9" s="477"/>
      <c r="E9" s="477"/>
      <c r="F9" s="477"/>
      <c r="G9" s="477"/>
      <c r="H9" s="477"/>
      <c r="I9" s="477"/>
      <c r="J9" s="478"/>
      <c r="K9" s="4"/>
      <c r="L9" s="4"/>
      <c r="M9" s="4"/>
      <c r="N9" s="4"/>
      <c r="O9" s="4"/>
      <c r="P9" s="4"/>
      <c r="Q9" s="4"/>
      <c r="R9" s="4"/>
      <c r="S9" s="4"/>
      <c r="T9" s="4"/>
      <c r="U9" s="4"/>
    </row>
    <row r="10" spans="2:21" ht="8.25" customHeight="1" thickBot="1" x14ac:dyDescent="0.3">
      <c r="B10" s="4"/>
      <c r="C10" s="85"/>
      <c r="D10" s="85"/>
      <c r="E10" s="4"/>
      <c r="F10" s="4"/>
      <c r="G10" s="85"/>
      <c r="H10" s="4"/>
      <c r="I10" s="4"/>
      <c r="J10" s="4"/>
      <c r="K10" s="4"/>
      <c r="L10" s="4"/>
      <c r="M10" s="4"/>
      <c r="N10" s="4"/>
      <c r="O10" s="4"/>
      <c r="P10" s="4"/>
      <c r="Q10" s="4"/>
      <c r="R10" s="4"/>
      <c r="S10" s="4"/>
      <c r="T10" s="4"/>
      <c r="U10" s="4"/>
    </row>
    <row r="11" spans="2:21" ht="50.25" customHeight="1" thickBot="1" x14ac:dyDescent="0.3">
      <c r="B11" s="4"/>
      <c r="C11" s="47" t="s">
        <v>407</v>
      </c>
      <c r="D11" s="220" t="s">
        <v>113</v>
      </c>
      <c r="E11" s="373" t="s">
        <v>409</v>
      </c>
      <c r="F11" s="373" t="s">
        <v>634</v>
      </c>
      <c r="G11" s="404" t="s">
        <v>96</v>
      </c>
      <c r="H11" s="300" t="s">
        <v>410</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x14ac:dyDescent="0.25">
      <c r="B12" s="4"/>
      <c r="C12" s="201" t="s">
        <v>400</v>
      </c>
      <c r="D12" s="192" t="s">
        <v>51</v>
      </c>
      <c r="E12" s="400" t="str">
        <f>IFERROR(VLOOKUP($D12,'1. Staff Posts&amp;Salary (Listing)'!$D$11:$E$310,2,0),"")</f>
        <v/>
      </c>
      <c r="F12" s="345" t="e">
        <f>VLOOKUP(D12,'START - AWARD DETAILS'!$F$20:$I$40,3,0)</f>
        <v>#N/A</v>
      </c>
      <c r="G12" s="192" t="s">
        <v>51</v>
      </c>
      <c r="H12" s="377">
        <f>IF(E12="HEI",'START - AWARD DETAILS'!$G$12,'START - AWARD DETAILS'!$G$13)</f>
        <v>1</v>
      </c>
      <c r="I12" s="101"/>
      <c r="J12" s="176">
        <f>I12*$H12</f>
        <v>0</v>
      </c>
      <c r="K12" s="102"/>
      <c r="L12" s="176">
        <f>K12*$H12</f>
        <v>0</v>
      </c>
      <c r="M12" s="102"/>
      <c r="N12" s="176">
        <f>M12*$H12</f>
        <v>0</v>
      </c>
      <c r="O12" s="102"/>
      <c r="P12" s="176">
        <f>O12*$H12</f>
        <v>0</v>
      </c>
      <c r="Q12" s="103"/>
      <c r="R12" s="176">
        <f>Q12*$H12</f>
        <v>0</v>
      </c>
      <c r="S12" s="378">
        <f>I12+K12+M12+O12+Q12</f>
        <v>0</v>
      </c>
      <c r="T12" s="379">
        <f>J12+L12+N12+P12+R12</f>
        <v>0</v>
      </c>
      <c r="U12" s="4"/>
    </row>
    <row r="13" spans="2:21" x14ac:dyDescent="0.25">
      <c r="B13" s="4"/>
      <c r="C13" s="201" t="s">
        <v>400</v>
      </c>
      <c r="D13" s="192" t="s">
        <v>51</v>
      </c>
      <c r="E13" s="400" t="str">
        <f>IFERROR(VLOOKUP($D13,'1. Staff Posts&amp;Salary (Listing)'!$D$11:$E$310,2,0),"")</f>
        <v/>
      </c>
      <c r="F13" s="345" t="e">
        <f>VLOOKUP(D13,'START - AWARD DETAILS'!$F$20:$I$40,3,0)</f>
        <v>#N/A</v>
      </c>
      <c r="G13" s="192" t="s">
        <v>51</v>
      </c>
      <c r="H13" s="377">
        <f>IF(E13="HEI",'START - AWARD DETAILS'!$G$12,'START - AWARD DETAILS'!$G$13)</f>
        <v>1</v>
      </c>
      <c r="I13" s="391"/>
      <c r="J13" s="176">
        <f t="shared" ref="J13:J61" si="0">I13*$H13</f>
        <v>0</v>
      </c>
      <c r="K13" s="391"/>
      <c r="L13" s="176">
        <f>K13*$H13</f>
        <v>0</v>
      </c>
      <c r="M13" s="391"/>
      <c r="N13" s="176">
        <f t="shared" ref="N13:N61" si="1">M13*$H13</f>
        <v>0</v>
      </c>
      <c r="O13" s="391"/>
      <c r="P13" s="176">
        <f t="shared" ref="P13:P61" si="2">O13*$H13</f>
        <v>0</v>
      </c>
      <c r="Q13" s="391"/>
      <c r="R13" s="176">
        <f t="shared" ref="R13:R61" si="3">Q13*$H13</f>
        <v>0</v>
      </c>
      <c r="S13" s="378">
        <f>I13+K13+M13+O13+Q13</f>
        <v>0</v>
      </c>
      <c r="T13" s="379">
        <f>J13+L13+N13+P13+R13</f>
        <v>0</v>
      </c>
      <c r="U13" s="4"/>
    </row>
    <row r="14" spans="2:21" x14ac:dyDescent="0.25">
      <c r="B14" s="4"/>
      <c r="C14" s="201" t="s">
        <v>400</v>
      </c>
      <c r="D14" s="192" t="s">
        <v>51</v>
      </c>
      <c r="E14" s="400" t="str">
        <f>IFERROR(VLOOKUP($D14,'1. Staff Posts&amp;Salary (Listing)'!$D$11:$E$310,2,0),"")</f>
        <v/>
      </c>
      <c r="F14" s="345" t="e">
        <f>VLOOKUP(D14,'START - AWARD DETAILS'!$F$20:$I$40,3,0)</f>
        <v>#N/A</v>
      </c>
      <c r="G14" s="192" t="s">
        <v>51</v>
      </c>
      <c r="H14" s="377">
        <f>IF(E14="HEI",'START - AWARD DETAILS'!$G$12,'START - AWARD DETAILS'!$G$13)</f>
        <v>1</v>
      </c>
      <c r="I14" s="391"/>
      <c r="J14" s="176">
        <f t="shared" si="0"/>
        <v>0</v>
      </c>
      <c r="K14" s="391"/>
      <c r="L14" s="176">
        <f>K14*$H14</f>
        <v>0</v>
      </c>
      <c r="M14" s="391"/>
      <c r="N14" s="176">
        <f t="shared" si="1"/>
        <v>0</v>
      </c>
      <c r="O14" s="391"/>
      <c r="P14" s="176">
        <f t="shared" si="2"/>
        <v>0</v>
      </c>
      <c r="Q14" s="391"/>
      <c r="R14" s="176">
        <f t="shared" si="3"/>
        <v>0</v>
      </c>
      <c r="S14" s="378">
        <f>I14+K14+M14+O14+Q14</f>
        <v>0</v>
      </c>
      <c r="T14" s="379">
        <f t="shared" ref="S14:T61" si="4">J14+L14+N14+P14+R14</f>
        <v>0</v>
      </c>
      <c r="U14" s="4"/>
    </row>
    <row r="15" spans="2:21" x14ac:dyDescent="0.25">
      <c r="B15" s="4"/>
      <c r="C15" s="201" t="s">
        <v>400</v>
      </c>
      <c r="D15" s="192" t="s">
        <v>51</v>
      </c>
      <c r="E15" s="400" t="str">
        <f>IFERROR(VLOOKUP($D15,'1. Staff Posts&amp;Salary (Listing)'!$D$11:$E$310,2,0),"")</f>
        <v/>
      </c>
      <c r="F15" s="345" t="e">
        <f>VLOOKUP(D15,'START - AWARD DETAILS'!$F$20:$I$40,3,0)</f>
        <v>#N/A</v>
      </c>
      <c r="G15" s="192" t="s">
        <v>51</v>
      </c>
      <c r="H15" s="377">
        <f>IF(E15="HEI",'START - AWARD DETAILS'!$G$12,'START - AWARD DETAILS'!$G$13)</f>
        <v>1</v>
      </c>
      <c r="I15" s="391"/>
      <c r="J15" s="176">
        <f t="shared" si="0"/>
        <v>0</v>
      </c>
      <c r="K15" s="391"/>
      <c r="L15" s="176">
        <f t="shared" ref="L15:L61" si="5">K15*$H15</f>
        <v>0</v>
      </c>
      <c r="M15" s="391"/>
      <c r="N15" s="176">
        <f t="shared" si="1"/>
        <v>0</v>
      </c>
      <c r="O15" s="391"/>
      <c r="P15" s="176">
        <f t="shared" si="2"/>
        <v>0</v>
      </c>
      <c r="Q15" s="391"/>
      <c r="R15" s="176">
        <f t="shared" si="3"/>
        <v>0</v>
      </c>
      <c r="S15" s="378">
        <f t="shared" si="4"/>
        <v>0</v>
      </c>
      <c r="T15" s="379">
        <f t="shared" si="4"/>
        <v>0</v>
      </c>
      <c r="U15" s="4"/>
    </row>
    <row r="16" spans="2:21" x14ac:dyDescent="0.25">
      <c r="B16" s="4"/>
      <c r="C16" s="201" t="s">
        <v>400</v>
      </c>
      <c r="D16" s="192" t="s">
        <v>51</v>
      </c>
      <c r="E16" s="400" t="str">
        <f>IFERROR(VLOOKUP($D16,'1. Staff Posts&amp;Salary (Listing)'!$D$11:$E$310,2,0),"")</f>
        <v/>
      </c>
      <c r="F16" s="345" t="e">
        <f>VLOOKUP(D16,'START - AWARD DETAILS'!$F$20:$I$40,3,0)</f>
        <v>#N/A</v>
      </c>
      <c r="G16" s="192" t="s">
        <v>51</v>
      </c>
      <c r="H16" s="377">
        <f>IF(E16="HEI",'START - AWARD DETAILS'!$G$12,'START - AWARD DETAILS'!$G$13)</f>
        <v>1</v>
      </c>
      <c r="I16" s="391"/>
      <c r="J16" s="176">
        <f t="shared" si="0"/>
        <v>0</v>
      </c>
      <c r="K16" s="391"/>
      <c r="L16" s="176">
        <f t="shared" si="5"/>
        <v>0</v>
      </c>
      <c r="M16" s="391"/>
      <c r="N16" s="176">
        <f t="shared" si="1"/>
        <v>0</v>
      </c>
      <c r="O16" s="391"/>
      <c r="P16" s="176">
        <f t="shared" si="2"/>
        <v>0</v>
      </c>
      <c r="Q16" s="391"/>
      <c r="R16" s="176">
        <f t="shared" si="3"/>
        <v>0</v>
      </c>
      <c r="S16" s="378">
        <f t="shared" si="4"/>
        <v>0</v>
      </c>
      <c r="T16" s="379">
        <f t="shared" si="4"/>
        <v>0</v>
      </c>
      <c r="U16" s="4"/>
    </row>
    <row r="17" spans="2:21" x14ac:dyDescent="0.25">
      <c r="B17" s="4"/>
      <c r="C17" s="201" t="s">
        <v>400</v>
      </c>
      <c r="D17" s="192" t="s">
        <v>51</v>
      </c>
      <c r="E17" s="400" t="str">
        <f>IFERROR(VLOOKUP($D17,'1. Staff Posts&amp;Salary (Listing)'!$D$11:$E$310,2,0),"")</f>
        <v/>
      </c>
      <c r="F17" s="345" t="e">
        <f>VLOOKUP(D17,'START - AWARD DETAILS'!$F$20:$I$40,3,0)</f>
        <v>#N/A</v>
      </c>
      <c r="G17" s="192" t="s">
        <v>51</v>
      </c>
      <c r="H17" s="377">
        <f>IF(E17="HEI",'START - AWARD DETAILS'!$G$12,'START - AWARD DETAILS'!$G$13)</f>
        <v>1</v>
      </c>
      <c r="I17" s="391"/>
      <c r="J17" s="176">
        <f t="shared" si="0"/>
        <v>0</v>
      </c>
      <c r="K17" s="391"/>
      <c r="L17" s="176">
        <f t="shared" si="5"/>
        <v>0</v>
      </c>
      <c r="M17" s="391"/>
      <c r="N17" s="176">
        <f t="shared" si="1"/>
        <v>0</v>
      </c>
      <c r="O17" s="391"/>
      <c r="P17" s="176">
        <f t="shared" si="2"/>
        <v>0</v>
      </c>
      <c r="Q17" s="391"/>
      <c r="R17" s="176">
        <f t="shared" si="3"/>
        <v>0</v>
      </c>
      <c r="S17" s="378">
        <f t="shared" si="4"/>
        <v>0</v>
      </c>
      <c r="T17" s="379">
        <f t="shared" si="4"/>
        <v>0</v>
      </c>
      <c r="U17" s="4"/>
    </row>
    <row r="18" spans="2:21" x14ac:dyDescent="0.25">
      <c r="B18" s="4"/>
      <c r="C18" s="201" t="s">
        <v>400</v>
      </c>
      <c r="D18" s="192" t="s">
        <v>51</v>
      </c>
      <c r="E18" s="400" t="str">
        <f>IFERROR(VLOOKUP($D18,'1. Staff Posts&amp;Salary (Listing)'!$D$11:$E$310,2,0),"")</f>
        <v/>
      </c>
      <c r="F18" s="345" t="e">
        <f>VLOOKUP(D18,'START - AWARD DETAILS'!$F$20:$I$40,3,0)</f>
        <v>#N/A</v>
      </c>
      <c r="G18" s="192" t="s">
        <v>51</v>
      </c>
      <c r="H18" s="377">
        <f>IF(E18="HEI",'START - AWARD DETAILS'!$G$12,'START - AWARD DETAILS'!$G$13)</f>
        <v>1</v>
      </c>
      <c r="I18" s="391"/>
      <c r="J18" s="176">
        <f t="shared" si="0"/>
        <v>0</v>
      </c>
      <c r="K18" s="391"/>
      <c r="L18" s="176">
        <f t="shared" si="5"/>
        <v>0</v>
      </c>
      <c r="M18" s="391"/>
      <c r="N18" s="176">
        <f t="shared" si="1"/>
        <v>0</v>
      </c>
      <c r="O18" s="391"/>
      <c r="P18" s="176">
        <f t="shared" si="2"/>
        <v>0</v>
      </c>
      <c r="Q18" s="391"/>
      <c r="R18" s="176">
        <f t="shared" si="3"/>
        <v>0</v>
      </c>
      <c r="S18" s="378">
        <f t="shared" si="4"/>
        <v>0</v>
      </c>
      <c r="T18" s="379">
        <f t="shared" si="4"/>
        <v>0</v>
      </c>
      <c r="U18" s="4"/>
    </row>
    <row r="19" spans="2:21" x14ac:dyDescent="0.25">
      <c r="B19" s="4"/>
      <c r="C19" s="201" t="s">
        <v>400</v>
      </c>
      <c r="D19" s="192" t="s">
        <v>51</v>
      </c>
      <c r="E19" s="400" t="str">
        <f>IFERROR(VLOOKUP($D19,'1. Staff Posts&amp;Salary (Listing)'!$D$11:$E$310,2,0),"")</f>
        <v/>
      </c>
      <c r="F19" s="345" t="e">
        <f>VLOOKUP(D19,'START - AWARD DETAILS'!$F$20:$I$40,3,0)</f>
        <v>#N/A</v>
      </c>
      <c r="G19" s="192" t="s">
        <v>51</v>
      </c>
      <c r="H19" s="377">
        <f>IF(E19="HEI",'START - AWARD DETAILS'!$G$12,'START - AWARD DETAILS'!$G$13)</f>
        <v>1</v>
      </c>
      <c r="I19" s="391"/>
      <c r="J19" s="176">
        <f t="shared" si="0"/>
        <v>0</v>
      </c>
      <c r="K19" s="391"/>
      <c r="L19" s="176">
        <f t="shared" si="5"/>
        <v>0</v>
      </c>
      <c r="M19" s="391"/>
      <c r="N19" s="176">
        <f t="shared" si="1"/>
        <v>0</v>
      </c>
      <c r="O19" s="391"/>
      <c r="P19" s="176">
        <f t="shared" si="2"/>
        <v>0</v>
      </c>
      <c r="Q19" s="391"/>
      <c r="R19" s="176">
        <f t="shared" si="3"/>
        <v>0</v>
      </c>
      <c r="S19" s="378">
        <f t="shared" si="4"/>
        <v>0</v>
      </c>
      <c r="T19" s="379">
        <f t="shared" si="4"/>
        <v>0</v>
      </c>
      <c r="U19" s="4"/>
    </row>
    <row r="20" spans="2:21" x14ac:dyDescent="0.25">
      <c r="B20" s="4"/>
      <c r="C20" s="201" t="s">
        <v>400</v>
      </c>
      <c r="D20" s="192" t="s">
        <v>51</v>
      </c>
      <c r="E20" s="400" t="str">
        <f>IFERROR(VLOOKUP($D20,'1. Staff Posts&amp;Salary (Listing)'!$D$11:$E$310,2,0),"")</f>
        <v/>
      </c>
      <c r="F20" s="345" t="e">
        <f>VLOOKUP(D20,'START - AWARD DETAILS'!$F$20:$I$40,3,0)</f>
        <v>#N/A</v>
      </c>
      <c r="G20" s="192" t="s">
        <v>51</v>
      </c>
      <c r="H20" s="377">
        <f>IF(E20="HEI",'START - AWARD DETAILS'!$G$12,'START - AWARD DETAILS'!$G$13)</f>
        <v>1</v>
      </c>
      <c r="I20" s="391"/>
      <c r="J20" s="176">
        <f t="shared" si="0"/>
        <v>0</v>
      </c>
      <c r="K20" s="391"/>
      <c r="L20" s="176">
        <f t="shared" si="5"/>
        <v>0</v>
      </c>
      <c r="M20" s="391"/>
      <c r="N20" s="176">
        <f t="shared" si="1"/>
        <v>0</v>
      </c>
      <c r="O20" s="391"/>
      <c r="P20" s="176">
        <f t="shared" si="2"/>
        <v>0</v>
      </c>
      <c r="Q20" s="391"/>
      <c r="R20" s="176">
        <f t="shared" si="3"/>
        <v>0</v>
      </c>
      <c r="S20" s="378">
        <f t="shared" si="4"/>
        <v>0</v>
      </c>
      <c r="T20" s="379">
        <f t="shared" si="4"/>
        <v>0</v>
      </c>
      <c r="U20" s="4"/>
    </row>
    <row r="21" spans="2:21" x14ac:dyDescent="0.25">
      <c r="B21" s="4"/>
      <c r="C21" s="201" t="s">
        <v>400</v>
      </c>
      <c r="D21" s="192" t="s">
        <v>51</v>
      </c>
      <c r="E21" s="400" t="str">
        <f>IFERROR(VLOOKUP($D21,'1. Staff Posts&amp;Salary (Listing)'!$D$11:$E$310,2,0),"")</f>
        <v/>
      </c>
      <c r="F21" s="345" t="e">
        <f>VLOOKUP(D21,'START - AWARD DETAILS'!$F$20:$I$40,3,0)</f>
        <v>#N/A</v>
      </c>
      <c r="G21" s="192" t="s">
        <v>51</v>
      </c>
      <c r="H21" s="377">
        <f>IF(E21="HEI",'START - AWARD DETAILS'!$G$12,'START - AWARD DETAILS'!$G$13)</f>
        <v>1</v>
      </c>
      <c r="I21" s="391"/>
      <c r="J21" s="176">
        <f t="shared" si="0"/>
        <v>0</v>
      </c>
      <c r="K21" s="391"/>
      <c r="L21" s="176">
        <f t="shared" si="5"/>
        <v>0</v>
      </c>
      <c r="M21" s="391"/>
      <c r="N21" s="176">
        <f t="shared" si="1"/>
        <v>0</v>
      </c>
      <c r="O21" s="391"/>
      <c r="P21" s="176">
        <f t="shared" si="2"/>
        <v>0</v>
      </c>
      <c r="Q21" s="391"/>
      <c r="R21" s="176">
        <f t="shared" si="3"/>
        <v>0</v>
      </c>
      <c r="S21" s="378">
        <f t="shared" si="4"/>
        <v>0</v>
      </c>
      <c r="T21" s="379">
        <f t="shared" si="4"/>
        <v>0</v>
      </c>
      <c r="U21" s="4"/>
    </row>
    <row r="22" spans="2:21" x14ac:dyDescent="0.25">
      <c r="B22" s="4"/>
      <c r="C22" s="201" t="s">
        <v>400</v>
      </c>
      <c r="D22" s="192" t="s">
        <v>51</v>
      </c>
      <c r="E22" s="400" t="str">
        <f>IFERROR(VLOOKUP($D22,'1. Staff Posts&amp;Salary (Listing)'!$D$11:$E$310,2,0),"")</f>
        <v/>
      </c>
      <c r="F22" s="345" t="e">
        <f>VLOOKUP(D22,'START - AWARD DETAILS'!$F$20:$I$40,3,0)</f>
        <v>#N/A</v>
      </c>
      <c r="G22" s="192" t="s">
        <v>51</v>
      </c>
      <c r="H22" s="377">
        <f>IF(E22="HEI",'START - AWARD DETAILS'!$G$12,'START - AWARD DETAILS'!$G$13)</f>
        <v>1</v>
      </c>
      <c r="I22" s="391"/>
      <c r="J22" s="176">
        <f t="shared" si="0"/>
        <v>0</v>
      </c>
      <c r="K22" s="391"/>
      <c r="L22" s="176">
        <f t="shared" si="5"/>
        <v>0</v>
      </c>
      <c r="M22" s="391"/>
      <c r="N22" s="176">
        <f t="shared" si="1"/>
        <v>0</v>
      </c>
      <c r="O22" s="391"/>
      <c r="P22" s="176">
        <f t="shared" si="2"/>
        <v>0</v>
      </c>
      <c r="Q22" s="391"/>
      <c r="R22" s="176">
        <f t="shared" si="3"/>
        <v>0</v>
      </c>
      <c r="S22" s="378">
        <f t="shared" si="4"/>
        <v>0</v>
      </c>
      <c r="T22" s="379">
        <f t="shared" si="4"/>
        <v>0</v>
      </c>
      <c r="U22" s="4"/>
    </row>
    <row r="23" spans="2:21" x14ac:dyDescent="0.25">
      <c r="B23" s="4"/>
      <c r="C23" s="201" t="s">
        <v>400</v>
      </c>
      <c r="D23" s="192" t="s">
        <v>51</v>
      </c>
      <c r="E23" s="400" t="str">
        <f>IFERROR(VLOOKUP($D23,'1. Staff Posts&amp;Salary (Listing)'!$D$11:$E$310,2,0),"")</f>
        <v/>
      </c>
      <c r="F23" s="345" t="e">
        <f>VLOOKUP(D23,'START - AWARD DETAILS'!$F$20:$I$40,3,0)</f>
        <v>#N/A</v>
      </c>
      <c r="G23" s="192" t="s">
        <v>51</v>
      </c>
      <c r="H23" s="377">
        <f>IF(E23="HEI",'START - AWARD DETAILS'!$G$12,'START - AWARD DETAILS'!$G$13)</f>
        <v>1</v>
      </c>
      <c r="I23" s="391"/>
      <c r="J23" s="176">
        <f t="shared" si="0"/>
        <v>0</v>
      </c>
      <c r="K23" s="391"/>
      <c r="L23" s="176">
        <f t="shared" si="5"/>
        <v>0</v>
      </c>
      <c r="M23" s="391"/>
      <c r="N23" s="176">
        <f t="shared" si="1"/>
        <v>0</v>
      </c>
      <c r="O23" s="391"/>
      <c r="P23" s="176">
        <f t="shared" si="2"/>
        <v>0</v>
      </c>
      <c r="Q23" s="391"/>
      <c r="R23" s="176">
        <f t="shared" si="3"/>
        <v>0</v>
      </c>
      <c r="S23" s="378">
        <f t="shared" si="4"/>
        <v>0</v>
      </c>
      <c r="T23" s="379">
        <f t="shared" si="4"/>
        <v>0</v>
      </c>
      <c r="U23" s="4"/>
    </row>
    <row r="24" spans="2:21" x14ac:dyDescent="0.25">
      <c r="B24" s="4"/>
      <c r="C24" s="201" t="s">
        <v>400</v>
      </c>
      <c r="D24" s="192" t="s">
        <v>51</v>
      </c>
      <c r="E24" s="400" t="str">
        <f>IFERROR(VLOOKUP($D24,'1. Staff Posts&amp;Salary (Listing)'!$D$11:$E$310,2,0),"")</f>
        <v/>
      </c>
      <c r="F24" s="345" t="e">
        <f>VLOOKUP(D24,'START - AWARD DETAILS'!$F$20:$I$40,3,0)</f>
        <v>#N/A</v>
      </c>
      <c r="G24" s="192" t="s">
        <v>51</v>
      </c>
      <c r="H24" s="377">
        <f>IF(E24="HEI",'START - AWARD DETAILS'!$G$12,'START - AWARD DETAILS'!$G$13)</f>
        <v>1</v>
      </c>
      <c r="I24" s="391"/>
      <c r="J24" s="176">
        <f t="shared" si="0"/>
        <v>0</v>
      </c>
      <c r="K24" s="391"/>
      <c r="L24" s="176">
        <f t="shared" si="5"/>
        <v>0</v>
      </c>
      <c r="M24" s="391"/>
      <c r="N24" s="176">
        <f t="shared" si="1"/>
        <v>0</v>
      </c>
      <c r="O24" s="391"/>
      <c r="P24" s="176">
        <f t="shared" si="2"/>
        <v>0</v>
      </c>
      <c r="Q24" s="391"/>
      <c r="R24" s="176">
        <f t="shared" si="3"/>
        <v>0</v>
      </c>
      <c r="S24" s="378">
        <f t="shared" si="4"/>
        <v>0</v>
      </c>
      <c r="T24" s="379">
        <f t="shared" si="4"/>
        <v>0</v>
      </c>
      <c r="U24" s="4"/>
    </row>
    <row r="25" spans="2:21" x14ac:dyDescent="0.25">
      <c r="B25" s="4"/>
      <c r="C25" s="201" t="s">
        <v>400</v>
      </c>
      <c r="D25" s="192" t="s">
        <v>51</v>
      </c>
      <c r="E25" s="400" t="str">
        <f>IFERROR(VLOOKUP($D25,'1. Staff Posts&amp;Salary (Listing)'!$D$11:$E$310,2,0),"")</f>
        <v/>
      </c>
      <c r="F25" s="345" t="e">
        <f>VLOOKUP(D25,'START - AWARD DETAILS'!$F$20:$I$40,3,0)</f>
        <v>#N/A</v>
      </c>
      <c r="G25" s="192" t="s">
        <v>51</v>
      </c>
      <c r="H25" s="377">
        <f>IF(E25="HEI",'START - AWARD DETAILS'!$G$12,'START - AWARD DETAILS'!$G$13)</f>
        <v>1</v>
      </c>
      <c r="I25" s="391"/>
      <c r="J25" s="176">
        <f t="shared" si="0"/>
        <v>0</v>
      </c>
      <c r="K25" s="391"/>
      <c r="L25" s="176">
        <f t="shared" si="5"/>
        <v>0</v>
      </c>
      <c r="M25" s="391"/>
      <c r="N25" s="176">
        <f t="shared" si="1"/>
        <v>0</v>
      </c>
      <c r="O25" s="391"/>
      <c r="P25" s="176">
        <f t="shared" si="2"/>
        <v>0</v>
      </c>
      <c r="Q25" s="391"/>
      <c r="R25" s="176">
        <f t="shared" si="3"/>
        <v>0</v>
      </c>
      <c r="S25" s="378">
        <f t="shared" si="4"/>
        <v>0</v>
      </c>
      <c r="T25" s="379">
        <f t="shared" si="4"/>
        <v>0</v>
      </c>
      <c r="U25" s="4"/>
    </row>
    <row r="26" spans="2:21" x14ac:dyDescent="0.25">
      <c r="B26" s="4"/>
      <c r="C26" s="201" t="s">
        <v>400</v>
      </c>
      <c r="D26" s="192" t="s">
        <v>51</v>
      </c>
      <c r="E26" s="400" t="str">
        <f>IFERROR(VLOOKUP($D26,'1. Staff Posts&amp;Salary (Listing)'!$D$11:$E$310,2,0),"")</f>
        <v/>
      </c>
      <c r="F26" s="345" t="e">
        <f>VLOOKUP(D26,'START - AWARD DETAILS'!$F$20:$I$40,3,0)</f>
        <v>#N/A</v>
      </c>
      <c r="G26" s="192" t="s">
        <v>51</v>
      </c>
      <c r="H26" s="377">
        <f>IF(E26="HEI",'START - AWARD DETAILS'!$G$12,'START - AWARD DETAILS'!$G$13)</f>
        <v>1</v>
      </c>
      <c r="I26" s="391"/>
      <c r="J26" s="176">
        <f t="shared" si="0"/>
        <v>0</v>
      </c>
      <c r="K26" s="391"/>
      <c r="L26" s="176">
        <f t="shared" si="5"/>
        <v>0</v>
      </c>
      <c r="M26" s="391"/>
      <c r="N26" s="176">
        <f t="shared" si="1"/>
        <v>0</v>
      </c>
      <c r="O26" s="391"/>
      <c r="P26" s="176">
        <f t="shared" si="2"/>
        <v>0</v>
      </c>
      <c r="Q26" s="391"/>
      <c r="R26" s="176">
        <f t="shared" si="3"/>
        <v>0</v>
      </c>
      <c r="S26" s="378">
        <f t="shared" si="4"/>
        <v>0</v>
      </c>
      <c r="T26" s="379">
        <f t="shared" si="4"/>
        <v>0</v>
      </c>
      <c r="U26" s="4"/>
    </row>
    <row r="27" spans="2:21" x14ac:dyDescent="0.25">
      <c r="B27" s="4"/>
      <c r="C27" s="201" t="s">
        <v>400</v>
      </c>
      <c r="D27" s="192" t="s">
        <v>51</v>
      </c>
      <c r="E27" s="400" t="str">
        <f>IFERROR(VLOOKUP($D27,'1. Staff Posts&amp;Salary (Listing)'!$D$11:$E$310,2,0),"")</f>
        <v/>
      </c>
      <c r="F27" s="345" t="e">
        <f>VLOOKUP(D27,'START - AWARD DETAILS'!$F$20:$I$40,3,0)</f>
        <v>#N/A</v>
      </c>
      <c r="G27" s="192" t="s">
        <v>51</v>
      </c>
      <c r="H27" s="377">
        <f>IF(E27="HEI",'START - AWARD DETAILS'!$G$12,'START - AWARD DETAILS'!$G$13)</f>
        <v>1</v>
      </c>
      <c r="I27" s="391"/>
      <c r="J27" s="176">
        <f t="shared" si="0"/>
        <v>0</v>
      </c>
      <c r="K27" s="391"/>
      <c r="L27" s="176">
        <f t="shared" si="5"/>
        <v>0</v>
      </c>
      <c r="M27" s="391"/>
      <c r="N27" s="176">
        <f t="shared" si="1"/>
        <v>0</v>
      </c>
      <c r="O27" s="391"/>
      <c r="P27" s="176">
        <f t="shared" si="2"/>
        <v>0</v>
      </c>
      <c r="Q27" s="391"/>
      <c r="R27" s="176">
        <f t="shared" si="3"/>
        <v>0</v>
      </c>
      <c r="S27" s="378">
        <f t="shared" si="4"/>
        <v>0</v>
      </c>
      <c r="T27" s="379">
        <f t="shared" si="4"/>
        <v>0</v>
      </c>
      <c r="U27" s="4"/>
    </row>
    <row r="28" spans="2:21" x14ac:dyDescent="0.25">
      <c r="B28" s="4"/>
      <c r="C28" s="201" t="s">
        <v>400</v>
      </c>
      <c r="D28" s="192" t="s">
        <v>51</v>
      </c>
      <c r="E28" s="400" t="str">
        <f>IFERROR(VLOOKUP($D28,'1. Staff Posts&amp;Salary (Listing)'!$D$11:$E$310,2,0),"")</f>
        <v/>
      </c>
      <c r="F28" s="345" t="e">
        <f>VLOOKUP(D28,'START - AWARD DETAILS'!$F$20:$I$40,3,0)</f>
        <v>#N/A</v>
      </c>
      <c r="G28" s="192" t="s">
        <v>51</v>
      </c>
      <c r="H28" s="377">
        <f>IF(E28="HEI",'START - AWARD DETAILS'!$G$12,'START - AWARD DETAILS'!$G$13)</f>
        <v>1</v>
      </c>
      <c r="I28" s="391"/>
      <c r="J28" s="176">
        <f t="shared" si="0"/>
        <v>0</v>
      </c>
      <c r="K28" s="391"/>
      <c r="L28" s="176">
        <f t="shared" si="5"/>
        <v>0</v>
      </c>
      <c r="M28" s="391"/>
      <c r="N28" s="176">
        <f t="shared" si="1"/>
        <v>0</v>
      </c>
      <c r="O28" s="391"/>
      <c r="P28" s="176">
        <f t="shared" si="2"/>
        <v>0</v>
      </c>
      <c r="Q28" s="391"/>
      <c r="R28" s="176">
        <f t="shared" si="3"/>
        <v>0</v>
      </c>
      <c r="S28" s="378">
        <f t="shared" si="4"/>
        <v>0</v>
      </c>
      <c r="T28" s="379">
        <f t="shared" si="4"/>
        <v>0</v>
      </c>
      <c r="U28" s="4"/>
    </row>
    <row r="29" spans="2:21" x14ac:dyDescent="0.25">
      <c r="B29" s="4"/>
      <c r="C29" s="201" t="s">
        <v>400</v>
      </c>
      <c r="D29" s="192" t="s">
        <v>51</v>
      </c>
      <c r="E29" s="400" t="str">
        <f>IFERROR(VLOOKUP($D29,'1. Staff Posts&amp;Salary (Listing)'!$D$11:$E$310,2,0),"")</f>
        <v/>
      </c>
      <c r="F29" s="345" t="e">
        <f>VLOOKUP(D29,'START - AWARD DETAILS'!$F$20:$I$40,3,0)</f>
        <v>#N/A</v>
      </c>
      <c r="G29" s="192" t="s">
        <v>51</v>
      </c>
      <c r="H29" s="377">
        <f>IF(E29="HEI",'START - AWARD DETAILS'!$G$12,'START - AWARD DETAILS'!$G$13)</f>
        <v>1</v>
      </c>
      <c r="I29" s="391"/>
      <c r="J29" s="176">
        <f t="shared" si="0"/>
        <v>0</v>
      </c>
      <c r="K29" s="391"/>
      <c r="L29" s="176">
        <f t="shared" si="5"/>
        <v>0</v>
      </c>
      <c r="M29" s="391"/>
      <c r="N29" s="176">
        <f t="shared" si="1"/>
        <v>0</v>
      </c>
      <c r="O29" s="391"/>
      <c r="P29" s="176">
        <f t="shared" si="2"/>
        <v>0</v>
      </c>
      <c r="Q29" s="391"/>
      <c r="R29" s="176">
        <f t="shared" si="3"/>
        <v>0</v>
      </c>
      <c r="S29" s="378">
        <f t="shared" si="4"/>
        <v>0</v>
      </c>
      <c r="T29" s="379">
        <f t="shared" si="4"/>
        <v>0</v>
      </c>
      <c r="U29" s="4"/>
    </row>
    <row r="30" spans="2:21" x14ac:dyDescent="0.25">
      <c r="B30" s="4"/>
      <c r="C30" s="201" t="s">
        <v>400</v>
      </c>
      <c r="D30" s="192" t="s">
        <v>51</v>
      </c>
      <c r="E30" s="400" t="str">
        <f>IFERROR(VLOOKUP($D30,'1. Staff Posts&amp;Salary (Listing)'!$D$11:$E$310,2,0),"")</f>
        <v/>
      </c>
      <c r="F30" s="345" t="e">
        <f>VLOOKUP(D30,'START - AWARD DETAILS'!$F$20:$I$40,3,0)</f>
        <v>#N/A</v>
      </c>
      <c r="G30" s="192" t="s">
        <v>51</v>
      </c>
      <c r="H30" s="377">
        <f>IF(E30="HEI",'START - AWARD DETAILS'!$G$12,'START - AWARD DETAILS'!$G$13)</f>
        <v>1</v>
      </c>
      <c r="I30" s="391"/>
      <c r="J30" s="176">
        <f t="shared" si="0"/>
        <v>0</v>
      </c>
      <c r="K30" s="391"/>
      <c r="L30" s="176">
        <f t="shared" si="5"/>
        <v>0</v>
      </c>
      <c r="M30" s="391"/>
      <c r="N30" s="176">
        <f t="shared" si="1"/>
        <v>0</v>
      </c>
      <c r="O30" s="391"/>
      <c r="P30" s="176">
        <f t="shared" si="2"/>
        <v>0</v>
      </c>
      <c r="Q30" s="391"/>
      <c r="R30" s="176">
        <f t="shared" si="3"/>
        <v>0</v>
      </c>
      <c r="S30" s="378">
        <f t="shared" si="4"/>
        <v>0</v>
      </c>
      <c r="T30" s="379">
        <f t="shared" si="4"/>
        <v>0</v>
      </c>
      <c r="U30" s="4"/>
    </row>
    <row r="31" spans="2:21" x14ac:dyDescent="0.25">
      <c r="B31" s="4"/>
      <c r="C31" s="201" t="s">
        <v>400</v>
      </c>
      <c r="D31" s="192" t="s">
        <v>51</v>
      </c>
      <c r="E31" s="400" t="str">
        <f>IFERROR(VLOOKUP($D31,'1. Staff Posts&amp;Salary (Listing)'!$D$11:$E$310,2,0),"")</f>
        <v/>
      </c>
      <c r="F31" s="345" t="e">
        <f>VLOOKUP(D31,'START - AWARD DETAILS'!$F$20:$I$40,3,0)</f>
        <v>#N/A</v>
      </c>
      <c r="G31" s="192" t="s">
        <v>51</v>
      </c>
      <c r="H31" s="377">
        <f>IF(E31="HEI",'START - AWARD DETAILS'!$G$12,'START - AWARD DETAILS'!$G$13)</f>
        <v>1</v>
      </c>
      <c r="I31" s="391"/>
      <c r="J31" s="176">
        <f t="shared" si="0"/>
        <v>0</v>
      </c>
      <c r="K31" s="391"/>
      <c r="L31" s="176">
        <f t="shared" si="5"/>
        <v>0</v>
      </c>
      <c r="M31" s="391"/>
      <c r="N31" s="176">
        <f t="shared" si="1"/>
        <v>0</v>
      </c>
      <c r="O31" s="391"/>
      <c r="P31" s="176">
        <f t="shared" si="2"/>
        <v>0</v>
      </c>
      <c r="Q31" s="391"/>
      <c r="R31" s="176">
        <f t="shared" si="3"/>
        <v>0</v>
      </c>
      <c r="S31" s="378">
        <f t="shared" si="4"/>
        <v>0</v>
      </c>
      <c r="T31" s="379">
        <f t="shared" si="4"/>
        <v>0</v>
      </c>
      <c r="U31" s="4"/>
    </row>
    <row r="32" spans="2:21" x14ac:dyDescent="0.25">
      <c r="B32" s="4"/>
      <c r="C32" s="201" t="s">
        <v>400</v>
      </c>
      <c r="D32" s="192" t="s">
        <v>51</v>
      </c>
      <c r="E32" s="400" t="str">
        <f>IFERROR(VLOOKUP($D32,'1. Staff Posts&amp;Salary (Listing)'!$D$11:$E$310,2,0),"")</f>
        <v/>
      </c>
      <c r="F32" s="345" t="e">
        <f>VLOOKUP(D32,'START - AWARD DETAILS'!$F$20:$I$40,3,0)</f>
        <v>#N/A</v>
      </c>
      <c r="G32" s="192" t="s">
        <v>51</v>
      </c>
      <c r="H32" s="377">
        <f>IF(E32="HEI",'START - AWARD DETAILS'!$G$12,'START - AWARD DETAILS'!$G$13)</f>
        <v>1</v>
      </c>
      <c r="I32" s="391"/>
      <c r="J32" s="176">
        <f t="shared" si="0"/>
        <v>0</v>
      </c>
      <c r="K32" s="391"/>
      <c r="L32" s="176">
        <f t="shared" si="5"/>
        <v>0</v>
      </c>
      <c r="M32" s="391"/>
      <c r="N32" s="176">
        <f t="shared" si="1"/>
        <v>0</v>
      </c>
      <c r="O32" s="391"/>
      <c r="P32" s="176">
        <f t="shared" si="2"/>
        <v>0</v>
      </c>
      <c r="Q32" s="391"/>
      <c r="R32" s="176">
        <f t="shared" si="3"/>
        <v>0</v>
      </c>
      <c r="S32" s="378">
        <f t="shared" si="4"/>
        <v>0</v>
      </c>
      <c r="T32" s="379">
        <f t="shared" si="4"/>
        <v>0</v>
      </c>
      <c r="U32" s="4"/>
    </row>
    <row r="33" spans="2:21" x14ac:dyDescent="0.25">
      <c r="B33" s="4"/>
      <c r="C33" s="201" t="s">
        <v>400</v>
      </c>
      <c r="D33" s="192" t="s">
        <v>51</v>
      </c>
      <c r="E33" s="400" t="str">
        <f>IFERROR(VLOOKUP($D33,'1. Staff Posts&amp;Salary (Listing)'!$D$11:$E$310,2,0),"")</f>
        <v/>
      </c>
      <c r="F33" s="345" t="e">
        <f>VLOOKUP(D33,'START - AWARD DETAILS'!$F$20:$I$40,3,0)</f>
        <v>#N/A</v>
      </c>
      <c r="G33" s="192" t="s">
        <v>51</v>
      </c>
      <c r="H33" s="377">
        <f>IF(E33="HEI",'START - AWARD DETAILS'!$G$12,'START - AWARD DETAILS'!$G$13)</f>
        <v>1</v>
      </c>
      <c r="I33" s="391"/>
      <c r="J33" s="176">
        <f t="shared" si="0"/>
        <v>0</v>
      </c>
      <c r="K33" s="391"/>
      <c r="L33" s="176">
        <f t="shared" si="5"/>
        <v>0</v>
      </c>
      <c r="M33" s="391"/>
      <c r="N33" s="176">
        <f t="shared" si="1"/>
        <v>0</v>
      </c>
      <c r="O33" s="391"/>
      <c r="P33" s="176">
        <f t="shared" si="2"/>
        <v>0</v>
      </c>
      <c r="Q33" s="391"/>
      <c r="R33" s="176">
        <f t="shared" si="3"/>
        <v>0</v>
      </c>
      <c r="S33" s="378">
        <f t="shared" si="4"/>
        <v>0</v>
      </c>
      <c r="T33" s="379">
        <f t="shared" si="4"/>
        <v>0</v>
      </c>
      <c r="U33" s="4"/>
    </row>
    <row r="34" spans="2:21" x14ac:dyDescent="0.25">
      <c r="B34" s="4"/>
      <c r="C34" s="201" t="s">
        <v>400</v>
      </c>
      <c r="D34" s="192" t="s">
        <v>51</v>
      </c>
      <c r="E34" s="400" t="str">
        <f>IFERROR(VLOOKUP($D34,'1. Staff Posts&amp;Salary (Listing)'!$D$11:$E$310,2,0),"")</f>
        <v/>
      </c>
      <c r="F34" s="345" t="e">
        <f>VLOOKUP(D34,'START - AWARD DETAILS'!$F$20:$I$40,3,0)</f>
        <v>#N/A</v>
      </c>
      <c r="G34" s="192" t="s">
        <v>51</v>
      </c>
      <c r="H34" s="377">
        <f>IF(E34="HEI",'START - AWARD DETAILS'!$G$12,'START - AWARD DETAILS'!$G$13)</f>
        <v>1</v>
      </c>
      <c r="I34" s="391"/>
      <c r="J34" s="176">
        <f t="shared" si="0"/>
        <v>0</v>
      </c>
      <c r="K34" s="391"/>
      <c r="L34" s="176">
        <f t="shared" si="5"/>
        <v>0</v>
      </c>
      <c r="M34" s="391"/>
      <c r="N34" s="176">
        <f t="shared" si="1"/>
        <v>0</v>
      </c>
      <c r="O34" s="391"/>
      <c r="P34" s="176">
        <f t="shared" si="2"/>
        <v>0</v>
      </c>
      <c r="Q34" s="391"/>
      <c r="R34" s="176">
        <f t="shared" si="3"/>
        <v>0</v>
      </c>
      <c r="S34" s="378">
        <f t="shared" si="4"/>
        <v>0</v>
      </c>
      <c r="T34" s="379">
        <f t="shared" si="4"/>
        <v>0</v>
      </c>
      <c r="U34" s="4"/>
    </row>
    <row r="35" spans="2:21" x14ac:dyDescent="0.25">
      <c r="B35" s="4"/>
      <c r="C35" s="201" t="s">
        <v>400</v>
      </c>
      <c r="D35" s="192" t="s">
        <v>51</v>
      </c>
      <c r="E35" s="400" t="str">
        <f>IFERROR(VLOOKUP($D35,'1. Staff Posts&amp;Salary (Listing)'!$D$11:$E$310,2,0),"")</f>
        <v/>
      </c>
      <c r="F35" s="345" t="e">
        <f>VLOOKUP(D35,'START - AWARD DETAILS'!$F$20:$I$40,3,0)</f>
        <v>#N/A</v>
      </c>
      <c r="G35" s="192" t="s">
        <v>51</v>
      </c>
      <c r="H35" s="377">
        <f>IF(E35="HEI",'START - AWARD DETAILS'!$G$12,'START - AWARD DETAILS'!$G$13)</f>
        <v>1</v>
      </c>
      <c r="I35" s="391"/>
      <c r="J35" s="176">
        <f t="shared" si="0"/>
        <v>0</v>
      </c>
      <c r="K35" s="391"/>
      <c r="L35" s="176">
        <f t="shared" si="5"/>
        <v>0</v>
      </c>
      <c r="M35" s="391"/>
      <c r="N35" s="176">
        <f t="shared" si="1"/>
        <v>0</v>
      </c>
      <c r="O35" s="391"/>
      <c r="P35" s="176">
        <f t="shared" si="2"/>
        <v>0</v>
      </c>
      <c r="Q35" s="391"/>
      <c r="R35" s="176">
        <f t="shared" si="3"/>
        <v>0</v>
      </c>
      <c r="S35" s="378">
        <f t="shared" si="4"/>
        <v>0</v>
      </c>
      <c r="T35" s="379">
        <f t="shared" si="4"/>
        <v>0</v>
      </c>
      <c r="U35" s="4"/>
    </row>
    <row r="36" spans="2:21" x14ac:dyDescent="0.25">
      <c r="B36" s="4"/>
      <c r="C36" s="201" t="s">
        <v>400</v>
      </c>
      <c r="D36" s="192" t="s">
        <v>51</v>
      </c>
      <c r="E36" s="400" t="str">
        <f>IFERROR(VLOOKUP($D36,'1. Staff Posts&amp;Salary (Listing)'!$D$11:$E$310,2,0),"")</f>
        <v/>
      </c>
      <c r="F36" s="345" t="e">
        <f>VLOOKUP(D36,'START - AWARD DETAILS'!$F$20:$I$40,3,0)</f>
        <v>#N/A</v>
      </c>
      <c r="G36" s="192" t="s">
        <v>51</v>
      </c>
      <c r="H36" s="377">
        <f>IF(E36="HEI",'START - AWARD DETAILS'!$G$12,'START - AWARD DETAILS'!$G$13)</f>
        <v>1</v>
      </c>
      <c r="I36" s="391"/>
      <c r="J36" s="176">
        <f t="shared" si="0"/>
        <v>0</v>
      </c>
      <c r="K36" s="391"/>
      <c r="L36" s="176">
        <f t="shared" si="5"/>
        <v>0</v>
      </c>
      <c r="M36" s="391"/>
      <c r="N36" s="176">
        <f t="shared" si="1"/>
        <v>0</v>
      </c>
      <c r="O36" s="391"/>
      <c r="P36" s="176">
        <f t="shared" si="2"/>
        <v>0</v>
      </c>
      <c r="Q36" s="391"/>
      <c r="R36" s="176">
        <f t="shared" si="3"/>
        <v>0</v>
      </c>
      <c r="S36" s="378">
        <f t="shared" si="4"/>
        <v>0</v>
      </c>
      <c r="T36" s="379">
        <f t="shared" si="4"/>
        <v>0</v>
      </c>
      <c r="U36" s="4"/>
    </row>
    <row r="37" spans="2:21" outlineLevel="1" x14ac:dyDescent="0.25">
      <c r="B37" s="4"/>
      <c r="C37" s="201" t="s">
        <v>400</v>
      </c>
      <c r="D37" s="192" t="s">
        <v>51</v>
      </c>
      <c r="E37" s="400" t="str">
        <f>IFERROR(VLOOKUP($D37,'1. Staff Posts&amp;Salary (Listing)'!$D$11:$E$310,2,0),"")</f>
        <v/>
      </c>
      <c r="F37" s="345" t="e">
        <f>VLOOKUP(D37,'START - AWARD DETAILS'!$F$20:$I$40,3,0)</f>
        <v>#N/A</v>
      </c>
      <c r="G37" s="192" t="s">
        <v>51</v>
      </c>
      <c r="H37" s="377">
        <f>IF(E37="HEI",'START - AWARD DETAILS'!$G$12,'START - AWARD DETAILS'!$G$13)</f>
        <v>1</v>
      </c>
      <c r="I37" s="391"/>
      <c r="J37" s="176">
        <f t="shared" si="0"/>
        <v>0</v>
      </c>
      <c r="K37" s="391"/>
      <c r="L37" s="176">
        <f t="shared" si="5"/>
        <v>0</v>
      </c>
      <c r="M37" s="391"/>
      <c r="N37" s="176">
        <f t="shared" si="1"/>
        <v>0</v>
      </c>
      <c r="O37" s="391"/>
      <c r="P37" s="176">
        <f t="shared" si="2"/>
        <v>0</v>
      </c>
      <c r="Q37" s="391"/>
      <c r="R37" s="176">
        <f t="shared" si="3"/>
        <v>0</v>
      </c>
      <c r="S37" s="378">
        <f t="shared" si="4"/>
        <v>0</v>
      </c>
      <c r="T37" s="379">
        <f t="shared" si="4"/>
        <v>0</v>
      </c>
      <c r="U37" s="4"/>
    </row>
    <row r="38" spans="2:21" outlineLevel="1" x14ac:dyDescent="0.25">
      <c r="B38" s="4"/>
      <c r="C38" s="201" t="s">
        <v>400</v>
      </c>
      <c r="D38" s="192" t="s">
        <v>51</v>
      </c>
      <c r="E38" s="400" t="str">
        <f>IFERROR(VLOOKUP($D38,'1. Staff Posts&amp;Salary (Listing)'!$D$11:$E$310,2,0),"")</f>
        <v/>
      </c>
      <c r="F38" s="345" t="e">
        <f>VLOOKUP(D38,'START - AWARD DETAILS'!$F$20:$I$40,3,0)</f>
        <v>#N/A</v>
      </c>
      <c r="G38" s="192" t="s">
        <v>51</v>
      </c>
      <c r="H38" s="377">
        <f>IF(E38="HEI",'START - AWARD DETAILS'!$G$12,'START - AWARD DETAILS'!$G$13)</f>
        <v>1</v>
      </c>
      <c r="I38" s="391"/>
      <c r="J38" s="176">
        <f t="shared" si="0"/>
        <v>0</v>
      </c>
      <c r="K38" s="391"/>
      <c r="L38" s="176">
        <f t="shared" si="5"/>
        <v>0</v>
      </c>
      <c r="M38" s="391"/>
      <c r="N38" s="176">
        <f t="shared" si="1"/>
        <v>0</v>
      </c>
      <c r="O38" s="391"/>
      <c r="P38" s="176">
        <f t="shared" si="2"/>
        <v>0</v>
      </c>
      <c r="Q38" s="391"/>
      <c r="R38" s="176">
        <f t="shared" si="3"/>
        <v>0</v>
      </c>
      <c r="S38" s="378">
        <f t="shared" si="4"/>
        <v>0</v>
      </c>
      <c r="T38" s="379">
        <f t="shared" si="4"/>
        <v>0</v>
      </c>
      <c r="U38" s="4"/>
    </row>
    <row r="39" spans="2:21" outlineLevel="1" x14ac:dyDescent="0.25">
      <c r="B39" s="4"/>
      <c r="C39" s="201" t="s">
        <v>400</v>
      </c>
      <c r="D39" s="192" t="s">
        <v>51</v>
      </c>
      <c r="E39" s="400" t="str">
        <f>IFERROR(VLOOKUP($D39,'1. Staff Posts&amp;Salary (Listing)'!$D$11:$E$310,2,0),"")</f>
        <v/>
      </c>
      <c r="F39" s="345" t="e">
        <f>VLOOKUP(D39,'START - AWARD DETAILS'!$F$20:$I$40,3,0)</f>
        <v>#N/A</v>
      </c>
      <c r="G39" s="192" t="s">
        <v>51</v>
      </c>
      <c r="H39" s="377">
        <f>IF(E39="HEI",'START - AWARD DETAILS'!$G$12,'START - AWARD DETAILS'!$G$13)</f>
        <v>1</v>
      </c>
      <c r="I39" s="391"/>
      <c r="J39" s="176">
        <f t="shared" si="0"/>
        <v>0</v>
      </c>
      <c r="K39" s="391"/>
      <c r="L39" s="176">
        <f t="shared" si="5"/>
        <v>0</v>
      </c>
      <c r="M39" s="391"/>
      <c r="N39" s="176">
        <f t="shared" si="1"/>
        <v>0</v>
      </c>
      <c r="O39" s="391"/>
      <c r="P39" s="176">
        <f t="shared" si="2"/>
        <v>0</v>
      </c>
      <c r="Q39" s="391"/>
      <c r="R39" s="176">
        <f t="shared" si="3"/>
        <v>0</v>
      </c>
      <c r="S39" s="378">
        <f t="shared" si="4"/>
        <v>0</v>
      </c>
      <c r="T39" s="379">
        <f t="shared" si="4"/>
        <v>0</v>
      </c>
      <c r="U39" s="4"/>
    </row>
    <row r="40" spans="2:21" outlineLevel="1" x14ac:dyDescent="0.25">
      <c r="B40" s="4"/>
      <c r="C40" s="201" t="s">
        <v>400</v>
      </c>
      <c r="D40" s="192" t="s">
        <v>51</v>
      </c>
      <c r="E40" s="400" t="str">
        <f>IFERROR(VLOOKUP($D40,'1. Staff Posts&amp;Salary (Listing)'!$D$11:$E$310,2,0),"")</f>
        <v/>
      </c>
      <c r="F40" s="345" t="e">
        <f>VLOOKUP(D40,'START - AWARD DETAILS'!$F$20:$I$40,3,0)</f>
        <v>#N/A</v>
      </c>
      <c r="G40" s="192" t="s">
        <v>51</v>
      </c>
      <c r="H40" s="377">
        <f>IF(E40="HEI",'START - AWARD DETAILS'!$G$12,'START - AWARD DETAILS'!$G$13)</f>
        <v>1</v>
      </c>
      <c r="I40" s="391"/>
      <c r="J40" s="176">
        <f t="shared" si="0"/>
        <v>0</v>
      </c>
      <c r="K40" s="391"/>
      <c r="L40" s="176">
        <f t="shared" si="5"/>
        <v>0</v>
      </c>
      <c r="M40" s="391"/>
      <c r="N40" s="176">
        <f t="shared" si="1"/>
        <v>0</v>
      </c>
      <c r="O40" s="391"/>
      <c r="P40" s="176">
        <f t="shared" si="2"/>
        <v>0</v>
      </c>
      <c r="Q40" s="391"/>
      <c r="R40" s="176">
        <f t="shared" si="3"/>
        <v>0</v>
      </c>
      <c r="S40" s="378">
        <f t="shared" si="4"/>
        <v>0</v>
      </c>
      <c r="T40" s="379">
        <f t="shared" si="4"/>
        <v>0</v>
      </c>
      <c r="U40" s="4"/>
    </row>
    <row r="41" spans="2:21" outlineLevel="1" x14ac:dyDescent="0.25">
      <c r="B41" s="4"/>
      <c r="C41" s="201" t="s">
        <v>400</v>
      </c>
      <c r="D41" s="192" t="s">
        <v>51</v>
      </c>
      <c r="E41" s="400" t="str">
        <f>IFERROR(VLOOKUP($D41,'1. Staff Posts&amp;Salary (Listing)'!$D$11:$E$310,2,0),"")</f>
        <v/>
      </c>
      <c r="F41" s="345" t="e">
        <f>VLOOKUP(D41,'START - AWARD DETAILS'!$F$20:$I$40,3,0)</f>
        <v>#N/A</v>
      </c>
      <c r="G41" s="192" t="s">
        <v>51</v>
      </c>
      <c r="H41" s="377">
        <f>IF(E41="HEI",'START - AWARD DETAILS'!$G$12,'START - AWARD DETAILS'!$G$13)</f>
        <v>1</v>
      </c>
      <c r="I41" s="391"/>
      <c r="J41" s="176">
        <f t="shared" si="0"/>
        <v>0</v>
      </c>
      <c r="K41" s="391"/>
      <c r="L41" s="176">
        <f t="shared" si="5"/>
        <v>0</v>
      </c>
      <c r="M41" s="391"/>
      <c r="N41" s="176">
        <f t="shared" si="1"/>
        <v>0</v>
      </c>
      <c r="O41" s="391"/>
      <c r="P41" s="176">
        <f t="shared" si="2"/>
        <v>0</v>
      </c>
      <c r="Q41" s="391"/>
      <c r="R41" s="176">
        <f t="shared" si="3"/>
        <v>0</v>
      </c>
      <c r="S41" s="378">
        <f t="shared" si="4"/>
        <v>0</v>
      </c>
      <c r="T41" s="379">
        <f t="shared" si="4"/>
        <v>0</v>
      </c>
      <c r="U41" s="4"/>
    </row>
    <row r="42" spans="2:21" outlineLevel="1" x14ac:dyDescent="0.25">
      <c r="B42" s="4"/>
      <c r="C42" s="201" t="s">
        <v>400</v>
      </c>
      <c r="D42" s="192" t="s">
        <v>51</v>
      </c>
      <c r="E42" s="400" t="str">
        <f>IFERROR(VLOOKUP($D42,'1. Staff Posts&amp;Salary (Listing)'!$D$11:$E$310,2,0),"")</f>
        <v/>
      </c>
      <c r="F42" s="345" t="e">
        <f>VLOOKUP(D42,'START - AWARD DETAILS'!$F$20:$I$40,3,0)</f>
        <v>#N/A</v>
      </c>
      <c r="G42" s="192" t="s">
        <v>51</v>
      </c>
      <c r="H42" s="377">
        <f>IF(E42="HEI",'START - AWARD DETAILS'!$G$12,'START - AWARD DETAILS'!$G$13)</f>
        <v>1</v>
      </c>
      <c r="I42" s="391"/>
      <c r="J42" s="176">
        <f t="shared" si="0"/>
        <v>0</v>
      </c>
      <c r="K42" s="391"/>
      <c r="L42" s="176">
        <f t="shared" si="5"/>
        <v>0</v>
      </c>
      <c r="M42" s="391"/>
      <c r="N42" s="176">
        <f t="shared" si="1"/>
        <v>0</v>
      </c>
      <c r="O42" s="391"/>
      <c r="P42" s="176">
        <f t="shared" si="2"/>
        <v>0</v>
      </c>
      <c r="Q42" s="391"/>
      <c r="R42" s="176">
        <f t="shared" si="3"/>
        <v>0</v>
      </c>
      <c r="S42" s="378">
        <f t="shared" si="4"/>
        <v>0</v>
      </c>
      <c r="T42" s="379">
        <f t="shared" si="4"/>
        <v>0</v>
      </c>
      <c r="U42" s="4"/>
    </row>
    <row r="43" spans="2:21" outlineLevel="1" x14ac:dyDescent="0.25">
      <c r="B43" s="4"/>
      <c r="C43" s="201" t="s">
        <v>400</v>
      </c>
      <c r="D43" s="192" t="s">
        <v>51</v>
      </c>
      <c r="E43" s="400" t="str">
        <f>IFERROR(VLOOKUP($D43,'1. Staff Posts&amp;Salary (Listing)'!$D$11:$E$310,2,0),"")</f>
        <v/>
      </c>
      <c r="F43" s="345" t="e">
        <f>VLOOKUP(D43,'START - AWARD DETAILS'!$F$20:$I$40,3,0)</f>
        <v>#N/A</v>
      </c>
      <c r="G43" s="192" t="s">
        <v>51</v>
      </c>
      <c r="H43" s="377">
        <f>IF(E43="HEI",'START - AWARD DETAILS'!$G$12,'START - AWARD DETAILS'!$G$13)</f>
        <v>1</v>
      </c>
      <c r="I43" s="391"/>
      <c r="J43" s="176">
        <f t="shared" si="0"/>
        <v>0</v>
      </c>
      <c r="K43" s="391"/>
      <c r="L43" s="176">
        <f t="shared" si="5"/>
        <v>0</v>
      </c>
      <c r="M43" s="391"/>
      <c r="N43" s="176">
        <f t="shared" si="1"/>
        <v>0</v>
      </c>
      <c r="O43" s="391"/>
      <c r="P43" s="176">
        <f t="shared" si="2"/>
        <v>0</v>
      </c>
      <c r="Q43" s="391"/>
      <c r="R43" s="176">
        <f t="shared" si="3"/>
        <v>0</v>
      </c>
      <c r="S43" s="378">
        <f t="shared" si="4"/>
        <v>0</v>
      </c>
      <c r="T43" s="379">
        <f t="shared" si="4"/>
        <v>0</v>
      </c>
      <c r="U43" s="4"/>
    </row>
    <row r="44" spans="2:21" outlineLevel="1" x14ac:dyDescent="0.25">
      <c r="B44" s="4"/>
      <c r="C44" s="201" t="s">
        <v>400</v>
      </c>
      <c r="D44" s="192" t="s">
        <v>51</v>
      </c>
      <c r="E44" s="400" t="str">
        <f>IFERROR(VLOOKUP($D44,'1. Staff Posts&amp;Salary (Listing)'!$D$11:$E$310,2,0),"")</f>
        <v/>
      </c>
      <c r="F44" s="345" t="e">
        <f>VLOOKUP(D44,'START - AWARD DETAILS'!$F$20:$I$40,3,0)</f>
        <v>#N/A</v>
      </c>
      <c r="G44" s="192" t="s">
        <v>51</v>
      </c>
      <c r="H44" s="377">
        <f>IF(E44="HEI",'START - AWARD DETAILS'!$G$12,'START - AWARD DETAILS'!$G$13)</f>
        <v>1</v>
      </c>
      <c r="I44" s="391"/>
      <c r="J44" s="176">
        <f t="shared" si="0"/>
        <v>0</v>
      </c>
      <c r="K44" s="391"/>
      <c r="L44" s="176">
        <f t="shared" si="5"/>
        <v>0</v>
      </c>
      <c r="M44" s="391"/>
      <c r="N44" s="176">
        <f t="shared" si="1"/>
        <v>0</v>
      </c>
      <c r="O44" s="391"/>
      <c r="P44" s="176">
        <f t="shared" si="2"/>
        <v>0</v>
      </c>
      <c r="Q44" s="391"/>
      <c r="R44" s="176">
        <f t="shared" si="3"/>
        <v>0</v>
      </c>
      <c r="S44" s="378">
        <f t="shared" si="4"/>
        <v>0</v>
      </c>
      <c r="T44" s="379">
        <f t="shared" si="4"/>
        <v>0</v>
      </c>
      <c r="U44" s="4"/>
    </row>
    <row r="45" spans="2:21" outlineLevel="1" x14ac:dyDescent="0.25">
      <c r="B45" s="4"/>
      <c r="C45" s="201" t="s">
        <v>400</v>
      </c>
      <c r="D45" s="192" t="s">
        <v>51</v>
      </c>
      <c r="E45" s="400" t="str">
        <f>IFERROR(VLOOKUP($D45,'1. Staff Posts&amp;Salary (Listing)'!$D$11:$E$310,2,0),"")</f>
        <v/>
      </c>
      <c r="F45" s="345" t="e">
        <f>VLOOKUP(D45,'START - AWARD DETAILS'!$F$20:$I$40,3,0)</f>
        <v>#N/A</v>
      </c>
      <c r="G45" s="192" t="s">
        <v>51</v>
      </c>
      <c r="H45" s="377">
        <f>IF(E45="HEI",'START - AWARD DETAILS'!$G$12,'START - AWARD DETAILS'!$G$13)</f>
        <v>1</v>
      </c>
      <c r="I45" s="391"/>
      <c r="J45" s="176">
        <f t="shared" si="0"/>
        <v>0</v>
      </c>
      <c r="K45" s="391"/>
      <c r="L45" s="176">
        <f t="shared" si="5"/>
        <v>0</v>
      </c>
      <c r="M45" s="391"/>
      <c r="N45" s="176">
        <f t="shared" si="1"/>
        <v>0</v>
      </c>
      <c r="O45" s="391"/>
      <c r="P45" s="176">
        <f t="shared" si="2"/>
        <v>0</v>
      </c>
      <c r="Q45" s="391"/>
      <c r="R45" s="176">
        <f t="shared" si="3"/>
        <v>0</v>
      </c>
      <c r="S45" s="378">
        <f t="shared" si="4"/>
        <v>0</v>
      </c>
      <c r="T45" s="379">
        <f t="shared" si="4"/>
        <v>0</v>
      </c>
      <c r="U45" s="4"/>
    </row>
    <row r="46" spans="2:21" outlineLevel="1" x14ac:dyDescent="0.25">
      <c r="B46" s="4"/>
      <c r="C46" s="201" t="s">
        <v>400</v>
      </c>
      <c r="D46" s="192" t="s">
        <v>51</v>
      </c>
      <c r="E46" s="400" t="str">
        <f>IFERROR(VLOOKUP($D46,'1. Staff Posts&amp;Salary (Listing)'!$D$11:$E$310,2,0),"")</f>
        <v/>
      </c>
      <c r="F46" s="345" t="e">
        <f>VLOOKUP(D46,'START - AWARD DETAILS'!$F$20:$I$40,3,0)</f>
        <v>#N/A</v>
      </c>
      <c r="G46" s="192" t="s">
        <v>51</v>
      </c>
      <c r="H46" s="377">
        <f>IF(E46="HEI",'START - AWARD DETAILS'!$G$12,'START - AWARD DETAILS'!$G$13)</f>
        <v>1</v>
      </c>
      <c r="I46" s="391"/>
      <c r="J46" s="176">
        <f t="shared" si="0"/>
        <v>0</v>
      </c>
      <c r="K46" s="391"/>
      <c r="L46" s="176">
        <f t="shared" si="5"/>
        <v>0</v>
      </c>
      <c r="M46" s="391"/>
      <c r="N46" s="176">
        <f t="shared" si="1"/>
        <v>0</v>
      </c>
      <c r="O46" s="391"/>
      <c r="P46" s="176">
        <f t="shared" si="2"/>
        <v>0</v>
      </c>
      <c r="Q46" s="391"/>
      <c r="R46" s="176">
        <f t="shared" si="3"/>
        <v>0</v>
      </c>
      <c r="S46" s="378">
        <f t="shared" si="4"/>
        <v>0</v>
      </c>
      <c r="T46" s="379">
        <f t="shared" si="4"/>
        <v>0</v>
      </c>
      <c r="U46" s="4"/>
    </row>
    <row r="47" spans="2:21" outlineLevel="1" x14ac:dyDescent="0.25">
      <c r="B47" s="4"/>
      <c r="C47" s="201" t="s">
        <v>400</v>
      </c>
      <c r="D47" s="192" t="s">
        <v>51</v>
      </c>
      <c r="E47" s="400" t="str">
        <f>IFERROR(VLOOKUP($D47,'1. Staff Posts&amp;Salary (Listing)'!$D$11:$E$310,2,0),"")</f>
        <v/>
      </c>
      <c r="F47" s="345" t="e">
        <f>VLOOKUP(D47,'START - AWARD DETAILS'!$F$20:$I$40,3,0)</f>
        <v>#N/A</v>
      </c>
      <c r="G47" s="192" t="s">
        <v>51</v>
      </c>
      <c r="H47" s="377">
        <f>IF(E47="HEI",'START - AWARD DETAILS'!$G$12,'START - AWARD DETAILS'!$G$13)</f>
        <v>1</v>
      </c>
      <c r="I47" s="391"/>
      <c r="J47" s="176">
        <f t="shared" si="0"/>
        <v>0</v>
      </c>
      <c r="K47" s="391"/>
      <c r="L47" s="176">
        <f t="shared" si="5"/>
        <v>0</v>
      </c>
      <c r="M47" s="391"/>
      <c r="N47" s="176">
        <f t="shared" si="1"/>
        <v>0</v>
      </c>
      <c r="O47" s="391"/>
      <c r="P47" s="176">
        <f t="shared" si="2"/>
        <v>0</v>
      </c>
      <c r="Q47" s="391"/>
      <c r="R47" s="176">
        <f t="shared" si="3"/>
        <v>0</v>
      </c>
      <c r="S47" s="378">
        <f t="shared" si="4"/>
        <v>0</v>
      </c>
      <c r="T47" s="379">
        <f t="shared" si="4"/>
        <v>0</v>
      </c>
      <c r="U47" s="4"/>
    </row>
    <row r="48" spans="2:21" outlineLevel="1" x14ac:dyDescent="0.25">
      <c r="B48" s="4"/>
      <c r="C48" s="201" t="s">
        <v>400</v>
      </c>
      <c r="D48" s="192" t="s">
        <v>51</v>
      </c>
      <c r="E48" s="400" t="str">
        <f>IFERROR(VLOOKUP($D48,'1. Staff Posts&amp;Salary (Listing)'!$D$11:$E$310,2,0),"")</f>
        <v/>
      </c>
      <c r="F48" s="345" t="e">
        <f>VLOOKUP(D48,'START - AWARD DETAILS'!$F$20:$I$40,3,0)</f>
        <v>#N/A</v>
      </c>
      <c r="G48" s="192" t="s">
        <v>51</v>
      </c>
      <c r="H48" s="377">
        <f>IF(E48="HEI",'START - AWARD DETAILS'!$G$12,'START - AWARD DETAILS'!$G$13)</f>
        <v>1</v>
      </c>
      <c r="I48" s="391"/>
      <c r="J48" s="176">
        <f t="shared" si="0"/>
        <v>0</v>
      </c>
      <c r="K48" s="391"/>
      <c r="L48" s="176">
        <f t="shared" si="5"/>
        <v>0</v>
      </c>
      <c r="M48" s="391"/>
      <c r="N48" s="176">
        <f t="shared" si="1"/>
        <v>0</v>
      </c>
      <c r="O48" s="391"/>
      <c r="P48" s="176">
        <f t="shared" si="2"/>
        <v>0</v>
      </c>
      <c r="Q48" s="391"/>
      <c r="R48" s="176">
        <f t="shared" si="3"/>
        <v>0</v>
      </c>
      <c r="S48" s="378">
        <f t="shared" si="4"/>
        <v>0</v>
      </c>
      <c r="T48" s="379">
        <f t="shared" si="4"/>
        <v>0</v>
      </c>
      <c r="U48" s="4"/>
    </row>
    <row r="49" spans="2:21" outlineLevel="1" x14ac:dyDescent="0.25">
      <c r="B49" s="4"/>
      <c r="C49" s="201" t="s">
        <v>400</v>
      </c>
      <c r="D49" s="192" t="s">
        <v>51</v>
      </c>
      <c r="E49" s="400" t="str">
        <f>IFERROR(VLOOKUP($D49,'1. Staff Posts&amp;Salary (Listing)'!$D$11:$E$310,2,0),"")</f>
        <v/>
      </c>
      <c r="F49" s="345" t="e">
        <f>VLOOKUP(D49,'START - AWARD DETAILS'!$F$20:$I$40,3,0)</f>
        <v>#N/A</v>
      </c>
      <c r="G49" s="192" t="s">
        <v>51</v>
      </c>
      <c r="H49" s="377">
        <f>IF(E49="HEI",'START - AWARD DETAILS'!$G$12,'START - AWARD DETAILS'!$G$13)</f>
        <v>1</v>
      </c>
      <c r="I49" s="391"/>
      <c r="J49" s="176">
        <f t="shared" si="0"/>
        <v>0</v>
      </c>
      <c r="K49" s="391"/>
      <c r="L49" s="176">
        <f t="shared" si="5"/>
        <v>0</v>
      </c>
      <c r="M49" s="391"/>
      <c r="N49" s="176">
        <f t="shared" si="1"/>
        <v>0</v>
      </c>
      <c r="O49" s="391"/>
      <c r="P49" s="176">
        <f t="shared" si="2"/>
        <v>0</v>
      </c>
      <c r="Q49" s="391"/>
      <c r="R49" s="176">
        <f t="shared" si="3"/>
        <v>0</v>
      </c>
      <c r="S49" s="378">
        <f t="shared" si="4"/>
        <v>0</v>
      </c>
      <c r="T49" s="379">
        <f t="shared" si="4"/>
        <v>0</v>
      </c>
      <c r="U49" s="4"/>
    </row>
    <row r="50" spans="2:21" outlineLevel="1" x14ac:dyDescent="0.25">
      <c r="B50" s="4"/>
      <c r="C50" s="201" t="s">
        <v>400</v>
      </c>
      <c r="D50" s="192" t="s">
        <v>51</v>
      </c>
      <c r="E50" s="400" t="str">
        <f>IFERROR(VLOOKUP($D50,'1. Staff Posts&amp;Salary (Listing)'!$D$11:$E$310,2,0),"")</f>
        <v/>
      </c>
      <c r="F50" s="345" t="e">
        <f>VLOOKUP(D50,'START - AWARD DETAILS'!$F$20:$I$40,3,0)</f>
        <v>#N/A</v>
      </c>
      <c r="G50" s="192" t="s">
        <v>51</v>
      </c>
      <c r="H50" s="377">
        <f>IF(E50="HEI",'START - AWARD DETAILS'!$G$12,'START - AWARD DETAILS'!$G$13)</f>
        <v>1</v>
      </c>
      <c r="I50" s="391"/>
      <c r="J50" s="176">
        <f t="shared" si="0"/>
        <v>0</v>
      </c>
      <c r="K50" s="391"/>
      <c r="L50" s="176">
        <f t="shared" si="5"/>
        <v>0</v>
      </c>
      <c r="M50" s="391"/>
      <c r="N50" s="176">
        <f t="shared" si="1"/>
        <v>0</v>
      </c>
      <c r="O50" s="391"/>
      <c r="P50" s="176">
        <f t="shared" si="2"/>
        <v>0</v>
      </c>
      <c r="Q50" s="391"/>
      <c r="R50" s="176">
        <f t="shared" si="3"/>
        <v>0</v>
      </c>
      <c r="S50" s="378">
        <f t="shared" si="4"/>
        <v>0</v>
      </c>
      <c r="T50" s="379">
        <f t="shared" si="4"/>
        <v>0</v>
      </c>
      <c r="U50" s="4"/>
    </row>
    <row r="51" spans="2:21" outlineLevel="1" x14ac:dyDescent="0.25">
      <c r="B51" s="4"/>
      <c r="C51" s="201" t="s">
        <v>400</v>
      </c>
      <c r="D51" s="192" t="s">
        <v>51</v>
      </c>
      <c r="E51" s="400" t="str">
        <f>IFERROR(VLOOKUP($D51,'1. Staff Posts&amp;Salary (Listing)'!$D$11:$E$310,2,0),"")</f>
        <v/>
      </c>
      <c r="F51" s="345" t="e">
        <f>VLOOKUP(D51,'START - AWARD DETAILS'!$F$20:$I$40,3,0)</f>
        <v>#N/A</v>
      </c>
      <c r="G51" s="192" t="s">
        <v>51</v>
      </c>
      <c r="H51" s="377">
        <f>IF(E51="HEI",'START - AWARD DETAILS'!$G$12,'START - AWARD DETAILS'!$G$13)</f>
        <v>1</v>
      </c>
      <c r="I51" s="391"/>
      <c r="J51" s="176">
        <f t="shared" si="0"/>
        <v>0</v>
      </c>
      <c r="K51" s="391"/>
      <c r="L51" s="176">
        <f t="shared" si="5"/>
        <v>0</v>
      </c>
      <c r="M51" s="391"/>
      <c r="N51" s="176">
        <f t="shared" si="1"/>
        <v>0</v>
      </c>
      <c r="O51" s="391"/>
      <c r="P51" s="176">
        <f t="shared" si="2"/>
        <v>0</v>
      </c>
      <c r="Q51" s="391"/>
      <c r="R51" s="176">
        <f t="shared" si="3"/>
        <v>0</v>
      </c>
      <c r="S51" s="378">
        <f t="shared" si="4"/>
        <v>0</v>
      </c>
      <c r="T51" s="379">
        <f t="shared" si="4"/>
        <v>0</v>
      </c>
      <c r="U51" s="4"/>
    </row>
    <row r="52" spans="2:21" outlineLevel="1" x14ac:dyDescent="0.25">
      <c r="B52" s="4"/>
      <c r="C52" s="201" t="s">
        <v>400</v>
      </c>
      <c r="D52" s="192" t="s">
        <v>51</v>
      </c>
      <c r="E52" s="400" t="str">
        <f>IFERROR(VLOOKUP($D52,'1. Staff Posts&amp;Salary (Listing)'!$D$11:$E$310,2,0),"")</f>
        <v/>
      </c>
      <c r="F52" s="345" t="e">
        <f>VLOOKUP(D52,'START - AWARD DETAILS'!$F$20:$I$40,3,0)</f>
        <v>#N/A</v>
      </c>
      <c r="G52" s="192" t="s">
        <v>51</v>
      </c>
      <c r="H52" s="377">
        <f>IF(E52="HEI",'START - AWARD DETAILS'!$G$12,'START - AWARD DETAILS'!$G$13)</f>
        <v>1</v>
      </c>
      <c r="I52" s="391"/>
      <c r="J52" s="176">
        <f t="shared" si="0"/>
        <v>0</v>
      </c>
      <c r="K52" s="391"/>
      <c r="L52" s="176">
        <f t="shared" si="5"/>
        <v>0</v>
      </c>
      <c r="M52" s="391"/>
      <c r="N52" s="176">
        <f t="shared" si="1"/>
        <v>0</v>
      </c>
      <c r="O52" s="391"/>
      <c r="P52" s="176">
        <f t="shared" si="2"/>
        <v>0</v>
      </c>
      <c r="Q52" s="391"/>
      <c r="R52" s="176">
        <f t="shared" si="3"/>
        <v>0</v>
      </c>
      <c r="S52" s="378">
        <f t="shared" si="4"/>
        <v>0</v>
      </c>
      <c r="T52" s="379">
        <f t="shared" si="4"/>
        <v>0</v>
      </c>
      <c r="U52" s="4"/>
    </row>
    <row r="53" spans="2:21" outlineLevel="1" x14ac:dyDescent="0.25">
      <c r="B53" s="4"/>
      <c r="C53" s="201" t="s">
        <v>400</v>
      </c>
      <c r="D53" s="192" t="s">
        <v>51</v>
      </c>
      <c r="E53" s="400" t="str">
        <f>IFERROR(VLOOKUP($D53,'1. Staff Posts&amp;Salary (Listing)'!$D$11:$E$310,2,0),"")</f>
        <v/>
      </c>
      <c r="F53" s="345" t="e">
        <f>VLOOKUP(D53,'START - AWARD DETAILS'!$F$20:$I$40,3,0)</f>
        <v>#N/A</v>
      </c>
      <c r="G53" s="192" t="s">
        <v>51</v>
      </c>
      <c r="H53" s="377">
        <f>IF(E53="HEI",'START - AWARD DETAILS'!$G$12,'START - AWARD DETAILS'!$G$13)</f>
        <v>1</v>
      </c>
      <c r="I53" s="391"/>
      <c r="J53" s="176">
        <f t="shared" si="0"/>
        <v>0</v>
      </c>
      <c r="K53" s="391"/>
      <c r="L53" s="176">
        <f t="shared" si="5"/>
        <v>0</v>
      </c>
      <c r="M53" s="391"/>
      <c r="N53" s="176">
        <f t="shared" si="1"/>
        <v>0</v>
      </c>
      <c r="O53" s="391"/>
      <c r="P53" s="176">
        <f t="shared" si="2"/>
        <v>0</v>
      </c>
      <c r="Q53" s="391"/>
      <c r="R53" s="176">
        <f t="shared" si="3"/>
        <v>0</v>
      </c>
      <c r="S53" s="378">
        <f t="shared" si="4"/>
        <v>0</v>
      </c>
      <c r="T53" s="379">
        <f t="shared" si="4"/>
        <v>0</v>
      </c>
      <c r="U53" s="4"/>
    </row>
    <row r="54" spans="2:21" outlineLevel="1" x14ac:dyDescent="0.25">
      <c r="B54" s="4"/>
      <c r="C54" s="201" t="s">
        <v>400</v>
      </c>
      <c r="D54" s="192" t="s">
        <v>51</v>
      </c>
      <c r="E54" s="400" t="str">
        <f>IFERROR(VLOOKUP($D54,'1. Staff Posts&amp;Salary (Listing)'!$D$11:$E$310,2,0),"")</f>
        <v/>
      </c>
      <c r="F54" s="345" t="e">
        <f>VLOOKUP(D54,'START - AWARD DETAILS'!$F$20:$I$40,3,0)</f>
        <v>#N/A</v>
      </c>
      <c r="G54" s="192" t="s">
        <v>51</v>
      </c>
      <c r="H54" s="377">
        <f>IF(E54="HEI",'START - AWARD DETAILS'!$G$12,'START - AWARD DETAILS'!$G$13)</f>
        <v>1</v>
      </c>
      <c r="I54" s="391"/>
      <c r="J54" s="176">
        <f t="shared" si="0"/>
        <v>0</v>
      </c>
      <c r="K54" s="391"/>
      <c r="L54" s="176">
        <f t="shared" si="5"/>
        <v>0</v>
      </c>
      <c r="M54" s="391"/>
      <c r="N54" s="176">
        <f t="shared" si="1"/>
        <v>0</v>
      </c>
      <c r="O54" s="391"/>
      <c r="P54" s="176">
        <f t="shared" si="2"/>
        <v>0</v>
      </c>
      <c r="Q54" s="391"/>
      <c r="R54" s="176">
        <f t="shared" si="3"/>
        <v>0</v>
      </c>
      <c r="S54" s="378">
        <f t="shared" si="4"/>
        <v>0</v>
      </c>
      <c r="T54" s="379">
        <f t="shared" si="4"/>
        <v>0</v>
      </c>
      <c r="U54" s="4"/>
    </row>
    <row r="55" spans="2:21" outlineLevel="1" x14ac:dyDescent="0.25">
      <c r="B55" s="4"/>
      <c r="C55" s="201" t="s">
        <v>400</v>
      </c>
      <c r="D55" s="192" t="s">
        <v>51</v>
      </c>
      <c r="E55" s="400" t="str">
        <f>IFERROR(VLOOKUP($D55,'1. Staff Posts&amp;Salary (Listing)'!$D$11:$E$310,2,0),"")</f>
        <v/>
      </c>
      <c r="F55" s="345" t="e">
        <f>VLOOKUP(D55,'START - AWARD DETAILS'!$F$20:$I$40,3,0)</f>
        <v>#N/A</v>
      </c>
      <c r="G55" s="192" t="s">
        <v>51</v>
      </c>
      <c r="H55" s="377">
        <f>IF(E55="HEI",'START - AWARD DETAILS'!$G$12,'START - AWARD DETAILS'!$G$13)</f>
        <v>1</v>
      </c>
      <c r="I55" s="391"/>
      <c r="J55" s="176">
        <f t="shared" si="0"/>
        <v>0</v>
      </c>
      <c r="K55" s="391"/>
      <c r="L55" s="176">
        <f t="shared" si="5"/>
        <v>0</v>
      </c>
      <c r="M55" s="391"/>
      <c r="N55" s="176">
        <f t="shared" si="1"/>
        <v>0</v>
      </c>
      <c r="O55" s="391"/>
      <c r="P55" s="176">
        <f t="shared" si="2"/>
        <v>0</v>
      </c>
      <c r="Q55" s="391"/>
      <c r="R55" s="176">
        <f t="shared" si="3"/>
        <v>0</v>
      </c>
      <c r="S55" s="378">
        <f t="shared" si="4"/>
        <v>0</v>
      </c>
      <c r="T55" s="379">
        <f t="shared" si="4"/>
        <v>0</v>
      </c>
      <c r="U55" s="4"/>
    </row>
    <row r="56" spans="2:21" outlineLevel="1" x14ac:dyDescent="0.25">
      <c r="B56" s="4"/>
      <c r="C56" s="201" t="s">
        <v>400</v>
      </c>
      <c r="D56" s="192" t="s">
        <v>51</v>
      </c>
      <c r="E56" s="400" t="str">
        <f>IFERROR(VLOOKUP($D56,'1. Staff Posts&amp;Salary (Listing)'!$D$11:$E$310,2,0),"")</f>
        <v/>
      </c>
      <c r="F56" s="345" t="e">
        <f>VLOOKUP(D56,'START - AWARD DETAILS'!$F$20:$I$40,3,0)</f>
        <v>#N/A</v>
      </c>
      <c r="G56" s="192" t="s">
        <v>51</v>
      </c>
      <c r="H56" s="377">
        <f>IF(E56="HEI",'START - AWARD DETAILS'!$G$12,'START - AWARD DETAILS'!$G$13)</f>
        <v>1</v>
      </c>
      <c r="I56" s="391"/>
      <c r="J56" s="176">
        <f t="shared" si="0"/>
        <v>0</v>
      </c>
      <c r="K56" s="391"/>
      <c r="L56" s="176">
        <f t="shared" si="5"/>
        <v>0</v>
      </c>
      <c r="M56" s="391"/>
      <c r="N56" s="176">
        <f t="shared" si="1"/>
        <v>0</v>
      </c>
      <c r="O56" s="391"/>
      <c r="P56" s="176">
        <f t="shared" si="2"/>
        <v>0</v>
      </c>
      <c r="Q56" s="391"/>
      <c r="R56" s="176">
        <f t="shared" si="3"/>
        <v>0</v>
      </c>
      <c r="S56" s="378">
        <f t="shared" si="4"/>
        <v>0</v>
      </c>
      <c r="T56" s="379">
        <f t="shared" si="4"/>
        <v>0</v>
      </c>
      <c r="U56" s="4"/>
    </row>
    <row r="57" spans="2:21" outlineLevel="1" x14ac:dyDescent="0.25">
      <c r="B57" s="4"/>
      <c r="C57" s="201" t="s">
        <v>400</v>
      </c>
      <c r="D57" s="192" t="s">
        <v>51</v>
      </c>
      <c r="E57" s="400" t="str">
        <f>IFERROR(VLOOKUP($D57,'1. Staff Posts&amp;Salary (Listing)'!$D$11:$E$310,2,0),"")</f>
        <v/>
      </c>
      <c r="F57" s="345" t="e">
        <f>VLOOKUP(D57,'START - AWARD DETAILS'!$F$20:$I$40,3,0)</f>
        <v>#N/A</v>
      </c>
      <c r="G57" s="192" t="s">
        <v>51</v>
      </c>
      <c r="H57" s="377">
        <f>IF(E57="HEI",'START - AWARD DETAILS'!$G$12,'START - AWARD DETAILS'!$G$13)</f>
        <v>1</v>
      </c>
      <c r="I57" s="391"/>
      <c r="J57" s="176">
        <f t="shared" si="0"/>
        <v>0</v>
      </c>
      <c r="K57" s="391"/>
      <c r="L57" s="176">
        <f t="shared" si="5"/>
        <v>0</v>
      </c>
      <c r="M57" s="391"/>
      <c r="N57" s="176">
        <f t="shared" si="1"/>
        <v>0</v>
      </c>
      <c r="O57" s="391"/>
      <c r="P57" s="176">
        <f t="shared" si="2"/>
        <v>0</v>
      </c>
      <c r="Q57" s="391"/>
      <c r="R57" s="176">
        <f t="shared" si="3"/>
        <v>0</v>
      </c>
      <c r="S57" s="378">
        <f t="shared" si="4"/>
        <v>0</v>
      </c>
      <c r="T57" s="379">
        <f t="shared" si="4"/>
        <v>0</v>
      </c>
      <c r="U57" s="4"/>
    </row>
    <row r="58" spans="2:21" outlineLevel="1" x14ac:dyDescent="0.25">
      <c r="B58" s="4"/>
      <c r="C58" s="201" t="s">
        <v>400</v>
      </c>
      <c r="D58" s="192" t="s">
        <v>51</v>
      </c>
      <c r="E58" s="400" t="str">
        <f>IFERROR(VLOOKUP($D58,'1. Staff Posts&amp;Salary (Listing)'!$D$11:$E$310,2,0),"")</f>
        <v/>
      </c>
      <c r="F58" s="345" t="e">
        <f>VLOOKUP(D58,'START - AWARD DETAILS'!$F$20:$I$40,3,0)</f>
        <v>#N/A</v>
      </c>
      <c r="G58" s="192" t="s">
        <v>51</v>
      </c>
      <c r="H58" s="377">
        <f>IF(E58="HEI",'START - AWARD DETAILS'!$G$12,'START - AWARD DETAILS'!$G$13)</f>
        <v>1</v>
      </c>
      <c r="I58" s="391"/>
      <c r="J58" s="176">
        <f t="shared" si="0"/>
        <v>0</v>
      </c>
      <c r="K58" s="391"/>
      <c r="L58" s="176">
        <f t="shared" si="5"/>
        <v>0</v>
      </c>
      <c r="M58" s="391"/>
      <c r="N58" s="176">
        <f t="shared" si="1"/>
        <v>0</v>
      </c>
      <c r="O58" s="391"/>
      <c r="P58" s="176">
        <f t="shared" si="2"/>
        <v>0</v>
      </c>
      <c r="Q58" s="391"/>
      <c r="R58" s="176">
        <f t="shared" si="3"/>
        <v>0</v>
      </c>
      <c r="S58" s="378">
        <f t="shared" si="4"/>
        <v>0</v>
      </c>
      <c r="T58" s="379">
        <f t="shared" si="4"/>
        <v>0</v>
      </c>
      <c r="U58" s="4"/>
    </row>
    <row r="59" spans="2:21" outlineLevel="1" x14ac:dyDescent="0.25">
      <c r="B59" s="4"/>
      <c r="C59" s="201" t="s">
        <v>400</v>
      </c>
      <c r="D59" s="192" t="s">
        <v>51</v>
      </c>
      <c r="E59" s="400" t="str">
        <f>IFERROR(VLOOKUP($D59,'1. Staff Posts&amp;Salary (Listing)'!$D$11:$E$310,2,0),"")</f>
        <v/>
      </c>
      <c r="F59" s="345" t="e">
        <f>VLOOKUP(D59,'START - AWARD DETAILS'!$F$20:$I$40,3,0)</f>
        <v>#N/A</v>
      </c>
      <c r="G59" s="192" t="s">
        <v>51</v>
      </c>
      <c r="H59" s="377">
        <f>IF(E59="HEI",'START - AWARD DETAILS'!$G$12,'START - AWARD DETAILS'!$G$13)</f>
        <v>1</v>
      </c>
      <c r="I59" s="391"/>
      <c r="J59" s="176">
        <f t="shared" si="0"/>
        <v>0</v>
      </c>
      <c r="K59" s="391"/>
      <c r="L59" s="176">
        <f t="shared" si="5"/>
        <v>0</v>
      </c>
      <c r="M59" s="391"/>
      <c r="N59" s="176">
        <f t="shared" si="1"/>
        <v>0</v>
      </c>
      <c r="O59" s="391"/>
      <c r="P59" s="176">
        <f t="shared" si="2"/>
        <v>0</v>
      </c>
      <c r="Q59" s="391"/>
      <c r="R59" s="176">
        <f t="shared" si="3"/>
        <v>0</v>
      </c>
      <c r="S59" s="378">
        <f t="shared" si="4"/>
        <v>0</v>
      </c>
      <c r="T59" s="379">
        <f t="shared" si="4"/>
        <v>0</v>
      </c>
      <c r="U59" s="4"/>
    </row>
    <row r="60" spans="2:21" outlineLevel="1" x14ac:dyDescent="0.25">
      <c r="B60" s="4"/>
      <c r="C60" s="201" t="s">
        <v>400</v>
      </c>
      <c r="D60" s="192" t="s">
        <v>51</v>
      </c>
      <c r="E60" s="400" t="str">
        <f>IFERROR(VLOOKUP($D60,'1. Staff Posts&amp;Salary (Listing)'!$D$11:$E$310,2,0),"")</f>
        <v/>
      </c>
      <c r="F60" s="345" t="e">
        <f>VLOOKUP(D60,'START - AWARD DETAILS'!$F$20:$I$40,3,0)</f>
        <v>#N/A</v>
      </c>
      <c r="G60" s="192" t="s">
        <v>51</v>
      </c>
      <c r="H60" s="377">
        <f>IF(E60="HEI",'START - AWARD DETAILS'!$G$12,'START - AWARD DETAILS'!$G$13)</f>
        <v>1</v>
      </c>
      <c r="I60" s="391"/>
      <c r="J60" s="176">
        <f t="shared" si="0"/>
        <v>0</v>
      </c>
      <c r="K60" s="391"/>
      <c r="L60" s="176">
        <f t="shared" si="5"/>
        <v>0</v>
      </c>
      <c r="M60" s="391"/>
      <c r="N60" s="176">
        <f t="shared" si="1"/>
        <v>0</v>
      </c>
      <c r="O60" s="391"/>
      <c r="P60" s="176">
        <f t="shared" si="2"/>
        <v>0</v>
      </c>
      <c r="Q60" s="391"/>
      <c r="R60" s="176">
        <f t="shared" si="3"/>
        <v>0</v>
      </c>
      <c r="S60" s="378">
        <f t="shared" si="4"/>
        <v>0</v>
      </c>
      <c r="T60" s="379">
        <f t="shared" si="4"/>
        <v>0</v>
      </c>
      <c r="U60" s="4"/>
    </row>
    <row r="61" spans="2:21" ht="15.75" outlineLevel="1" thickBot="1" x14ac:dyDescent="0.3">
      <c r="B61" s="4"/>
      <c r="C61" s="201" t="s">
        <v>400</v>
      </c>
      <c r="D61" s="192" t="s">
        <v>51</v>
      </c>
      <c r="E61" s="400" t="str">
        <f>IFERROR(VLOOKUP($D61,'1. Staff Posts&amp;Salary (Listing)'!$D$11:$E$310,2,0),"")</f>
        <v/>
      </c>
      <c r="F61" s="345" t="e">
        <f>VLOOKUP(D61,'START - AWARD DETAILS'!$F$20:$I$40,3,0)</f>
        <v>#N/A</v>
      </c>
      <c r="G61" s="192" t="s">
        <v>51</v>
      </c>
      <c r="H61" s="377">
        <f>IF(E61="HEI",'START - AWARD DETAILS'!$G$12,'START - AWARD DETAILS'!$G$13)</f>
        <v>1</v>
      </c>
      <c r="I61" s="391"/>
      <c r="J61" s="176">
        <f t="shared" si="0"/>
        <v>0</v>
      </c>
      <c r="K61" s="391"/>
      <c r="L61" s="176">
        <f t="shared" si="5"/>
        <v>0</v>
      </c>
      <c r="M61" s="391"/>
      <c r="N61" s="176">
        <f t="shared" si="1"/>
        <v>0</v>
      </c>
      <c r="O61" s="391"/>
      <c r="P61" s="176">
        <f t="shared" si="2"/>
        <v>0</v>
      </c>
      <c r="Q61" s="391"/>
      <c r="R61" s="176">
        <f t="shared" si="3"/>
        <v>0</v>
      </c>
      <c r="S61" s="378">
        <f t="shared" si="4"/>
        <v>0</v>
      </c>
      <c r="T61" s="379">
        <f t="shared" si="4"/>
        <v>0</v>
      </c>
      <c r="U61" s="4"/>
    </row>
    <row r="62" spans="2:21" ht="15.75" thickBot="1" x14ac:dyDescent="0.3">
      <c r="B62" s="4"/>
      <c r="C62" s="405"/>
      <c r="D62" s="406"/>
      <c r="E62" s="401"/>
      <c r="F62" s="401"/>
      <c r="G62" s="407"/>
      <c r="H62" s="401"/>
      <c r="I62" s="389">
        <f>SUM(I12:I61)</f>
        <v>0</v>
      </c>
      <c r="J62" s="389">
        <f t="shared" ref="J62:T62" si="6">SUM(J12:J61)</f>
        <v>0</v>
      </c>
      <c r="K62" s="389">
        <f t="shared" si="6"/>
        <v>0</v>
      </c>
      <c r="L62" s="389">
        <f t="shared" si="6"/>
        <v>0</v>
      </c>
      <c r="M62" s="389">
        <f t="shared" si="6"/>
        <v>0</v>
      </c>
      <c r="N62" s="389">
        <f t="shared" si="6"/>
        <v>0</v>
      </c>
      <c r="O62" s="389">
        <f t="shared" si="6"/>
        <v>0</v>
      </c>
      <c r="P62" s="389">
        <f t="shared" si="6"/>
        <v>0</v>
      </c>
      <c r="Q62" s="389">
        <f t="shared" si="6"/>
        <v>0</v>
      </c>
      <c r="R62" s="389">
        <f t="shared" si="6"/>
        <v>0</v>
      </c>
      <c r="S62" s="389">
        <f>SUM(S12:S61)</f>
        <v>0</v>
      </c>
      <c r="T62" s="389">
        <f t="shared" si="6"/>
        <v>0</v>
      </c>
      <c r="U62" s="4"/>
    </row>
    <row r="63" spans="2:21" ht="8.25" customHeight="1" x14ac:dyDescent="0.25">
      <c r="B63" s="4"/>
      <c r="C63" s="85"/>
      <c r="D63" s="85"/>
      <c r="E63" s="4"/>
      <c r="F63" s="4"/>
      <c r="G63" s="85"/>
      <c r="H63" s="4"/>
      <c r="I63" s="4"/>
      <c r="J63" s="4"/>
      <c r="K63" s="4"/>
      <c r="L63" s="4"/>
      <c r="M63" s="4"/>
      <c r="N63" s="4"/>
      <c r="O63" s="4"/>
      <c r="P63" s="4"/>
      <c r="Q63" s="4"/>
      <c r="R63" s="4"/>
      <c r="S63" s="4"/>
      <c r="T63" s="4"/>
      <c r="U63" s="4"/>
    </row>
    <row r="64" spans="2:21" ht="8.25" customHeight="1" thickBot="1" x14ac:dyDescent="0.3">
      <c r="B64" s="4"/>
      <c r="C64" s="85"/>
      <c r="D64" s="85"/>
      <c r="E64" s="4"/>
      <c r="F64" s="4"/>
      <c r="G64" s="85"/>
      <c r="H64" s="4"/>
      <c r="I64" s="4"/>
      <c r="J64" s="4"/>
      <c r="K64" s="4"/>
      <c r="L64" s="4"/>
      <c r="M64" s="4"/>
      <c r="N64" s="4"/>
      <c r="O64" s="4"/>
      <c r="P64" s="4"/>
      <c r="Q64" s="4"/>
      <c r="R64" s="4"/>
      <c r="S64" s="4"/>
      <c r="T64" s="4"/>
      <c r="U64" s="4"/>
    </row>
    <row r="65" spans="2:21" ht="15.75" thickBot="1" x14ac:dyDescent="0.3">
      <c r="B65" s="4"/>
      <c r="C65" s="408" t="s">
        <v>399</v>
      </c>
      <c r="D65" s="184"/>
      <c r="E65" s="1"/>
      <c r="F65" s="1"/>
      <c r="G65" s="184"/>
      <c r="H65" s="1"/>
      <c r="I65" s="1"/>
      <c r="J65" s="2"/>
      <c r="K65" s="4"/>
      <c r="L65" s="4"/>
      <c r="M65" s="4"/>
      <c r="N65" s="4"/>
      <c r="O65" s="4"/>
      <c r="P65" s="4"/>
      <c r="Q65" s="4"/>
      <c r="R65" s="4"/>
      <c r="S65" s="4"/>
      <c r="T65" s="4"/>
      <c r="U65" s="4"/>
    </row>
    <row r="66" spans="2:21" ht="243.6" customHeight="1" thickBot="1" x14ac:dyDescent="0.3">
      <c r="B66" s="4"/>
      <c r="C66" s="468"/>
      <c r="D66" s="469"/>
      <c r="E66" s="469"/>
      <c r="F66" s="469"/>
      <c r="G66" s="469"/>
      <c r="H66" s="469"/>
      <c r="I66" s="469"/>
      <c r="J66" s="470"/>
      <c r="K66" s="4"/>
      <c r="L66" s="4"/>
      <c r="M66" s="4"/>
      <c r="N66" s="4"/>
      <c r="O66" s="4"/>
      <c r="P66" s="4"/>
      <c r="Q66" s="4"/>
      <c r="R66" s="4"/>
      <c r="S66" s="4"/>
      <c r="T66" s="4"/>
      <c r="U66" s="4"/>
    </row>
    <row r="67" spans="2:21" ht="8.25" customHeight="1" x14ac:dyDescent="0.25">
      <c r="B67" s="4"/>
      <c r="C67" s="85"/>
      <c r="D67" s="85"/>
      <c r="E67" s="4"/>
      <c r="F67" s="4"/>
      <c r="G67" s="85"/>
      <c r="H67" s="4"/>
      <c r="I67" s="4"/>
      <c r="J67" s="4"/>
      <c r="K67" s="4"/>
      <c r="L67" s="4"/>
      <c r="M67" s="4"/>
      <c r="N67" s="4"/>
      <c r="O67" s="4"/>
      <c r="P67" s="4"/>
      <c r="Q67" s="4"/>
      <c r="R67" s="4"/>
      <c r="S67" s="4"/>
      <c r="T67" s="4"/>
      <c r="U67" s="4"/>
    </row>
    <row r="68" spans="2:21" ht="8.25" customHeight="1" x14ac:dyDescent="0.25"/>
    <row r="69" spans="2:21" ht="15.75" hidden="1" thickBot="1" x14ac:dyDescent="0.3">
      <c r="C69" s="29" t="s">
        <v>408</v>
      </c>
      <c r="D69" s="32" t="s">
        <v>113</v>
      </c>
      <c r="E69" s="329" t="s">
        <v>125</v>
      </c>
      <c r="F69" s="433"/>
    </row>
    <row r="70" spans="2:21" ht="15.75" hidden="1" thickBot="1" x14ac:dyDescent="0.3">
      <c r="C70" s="83" t="s">
        <v>51</v>
      </c>
      <c r="D70" s="83" t="s">
        <v>51</v>
      </c>
      <c r="E70" s="12" t="s">
        <v>51</v>
      </c>
      <c r="F70" s="12"/>
    </row>
    <row r="71" spans="2:21" ht="15.75" hidden="1" thickBot="1" x14ac:dyDescent="0.3">
      <c r="B71">
        <v>1</v>
      </c>
      <c r="C71" s="83" t="s">
        <v>417</v>
      </c>
      <c r="D71" s="93" t="str">
        <f>IF('START - AWARD DETAILS'!F21=0,"",'START - AWARD DETAILS'!F21)</f>
        <v/>
      </c>
      <c r="E71" s="93" t="str">
        <f>IF('START - AWARD DETAILS'!D21=0,"",'START - AWARD DETAILS'!D21)</f>
        <v>CORE</v>
      </c>
      <c r="F71" s="434"/>
    </row>
    <row r="72" spans="2:21" ht="15.75" hidden="1" thickBot="1" x14ac:dyDescent="0.3">
      <c r="B72">
        <v>2</v>
      </c>
      <c r="C72" s="83" t="s">
        <v>418</v>
      </c>
      <c r="D72" s="93" t="str">
        <f>IF('START - AWARD DETAILS'!F22=0,"",'START - AWARD DETAILS'!F22)</f>
        <v/>
      </c>
      <c r="E72" s="93" t="str">
        <f>IF('START - AWARD DETAILS'!D22=0,"",'START - AWARD DETAILS'!D22)</f>
        <v/>
      </c>
      <c r="F72" s="434"/>
    </row>
    <row r="73" spans="2:21" ht="15.75" hidden="1" thickBot="1" x14ac:dyDescent="0.3">
      <c r="B73">
        <v>3</v>
      </c>
      <c r="C73" s="83" t="s">
        <v>420</v>
      </c>
      <c r="D73" s="93" t="str">
        <f>IF('START - AWARD DETAILS'!F23=0,"",'START - AWARD DETAILS'!F23)</f>
        <v/>
      </c>
      <c r="E73" s="93" t="str">
        <f>IF('START - AWARD DETAILS'!D23=0,"",'START - AWARD DETAILS'!D23)</f>
        <v/>
      </c>
      <c r="F73" s="434"/>
    </row>
    <row r="74" spans="2:21" ht="15.75" hidden="1" thickBot="1" x14ac:dyDescent="0.3">
      <c r="B74">
        <v>4</v>
      </c>
      <c r="C74" s="83" t="s">
        <v>435</v>
      </c>
      <c r="D74" s="93" t="str">
        <f>IF('START - AWARD DETAILS'!F24=0,"",'START - AWARD DETAILS'!F24)</f>
        <v/>
      </c>
      <c r="E74" s="93" t="str">
        <f>IF('START - AWARD DETAILS'!D24=0,"",'START - AWARD DETAILS'!D24)</f>
        <v/>
      </c>
      <c r="F74" s="434"/>
    </row>
    <row r="75" spans="2:21" ht="15.75" hidden="1" thickBot="1" x14ac:dyDescent="0.3">
      <c r="B75">
        <v>5</v>
      </c>
      <c r="D75" s="93" t="str">
        <f>IF('START - AWARD DETAILS'!F25=0,"",'START - AWARD DETAILS'!F25)</f>
        <v/>
      </c>
      <c r="E75" s="93" t="str">
        <f>IF('START - AWARD DETAILS'!D25=0,"",'START - AWARD DETAILS'!D25)</f>
        <v/>
      </c>
      <c r="F75" s="434"/>
    </row>
    <row r="76" spans="2:21" ht="15.75" hidden="1" thickBot="1" x14ac:dyDescent="0.3">
      <c r="B76">
        <v>6</v>
      </c>
      <c r="D76" s="93" t="str">
        <f>IF('START - AWARD DETAILS'!F26=0,"",'START - AWARD DETAILS'!F26)</f>
        <v/>
      </c>
      <c r="E76" s="93" t="str">
        <f>IF('START - AWARD DETAILS'!D26=0,"",'START - AWARD DETAILS'!D26)</f>
        <v/>
      </c>
      <c r="F76" s="434"/>
    </row>
    <row r="77" spans="2:21" ht="15.75" hidden="1" thickBot="1" x14ac:dyDescent="0.3">
      <c r="B77">
        <v>7</v>
      </c>
      <c r="D77" s="93" t="str">
        <f>IF('START - AWARD DETAILS'!F27=0,"",'START - AWARD DETAILS'!F27)</f>
        <v/>
      </c>
      <c r="E77" s="93" t="str">
        <f>IF('START - AWARD DETAILS'!D27=0,"",'START - AWARD DETAILS'!D27)</f>
        <v/>
      </c>
      <c r="F77" s="434"/>
    </row>
    <row r="78" spans="2:21" ht="15.75" hidden="1" thickBot="1" x14ac:dyDescent="0.3">
      <c r="B78">
        <v>8</v>
      </c>
      <c r="D78" s="93" t="str">
        <f>IF('START - AWARD DETAILS'!F28=0,"",'START - AWARD DETAILS'!F28)</f>
        <v/>
      </c>
      <c r="E78" s="93" t="str">
        <f>IF('START - AWARD DETAILS'!D28=0,"",'START - AWARD DETAILS'!D28)</f>
        <v/>
      </c>
      <c r="F78" s="434"/>
    </row>
    <row r="79" spans="2:21" ht="15.75" hidden="1" thickBot="1" x14ac:dyDescent="0.3">
      <c r="B79">
        <v>9</v>
      </c>
      <c r="D79" s="93" t="str">
        <f>IF('START - AWARD DETAILS'!F29=0,"",'START - AWARD DETAILS'!F29)</f>
        <v/>
      </c>
      <c r="E79" s="93" t="str">
        <f>IF('START - AWARD DETAILS'!D29=0,"",'START - AWARD DETAILS'!D29)</f>
        <v/>
      </c>
      <c r="F79" s="434"/>
    </row>
    <row r="80" spans="2:21" ht="15.75" hidden="1" thickBot="1" x14ac:dyDescent="0.3">
      <c r="B80">
        <v>10</v>
      </c>
      <c r="D80" s="93" t="str">
        <f>IF('START - AWARD DETAILS'!F30=0,"",'START - AWARD DETAILS'!F30)</f>
        <v/>
      </c>
      <c r="E80" s="93" t="str">
        <f>IF('START - AWARD DETAILS'!D30=0,"",'START - AWARD DETAILS'!D30)</f>
        <v/>
      </c>
      <c r="F80" s="434"/>
    </row>
    <row r="81" spans="2:6" ht="15.75" hidden="1" thickBot="1" x14ac:dyDescent="0.3">
      <c r="B81">
        <v>11</v>
      </c>
      <c r="D81" s="93" t="str">
        <f>IF('START - AWARD DETAILS'!F31=0,"",'START - AWARD DETAILS'!F31)</f>
        <v/>
      </c>
      <c r="E81" s="93" t="str">
        <f>IF('START - AWARD DETAILS'!D31=0,"",'START - AWARD DETAILS'!D31)</f>
        <v/>
      </c>
      <c r="F81" s="434"/>
    </row>
    <row r="82" spans="2:6" ht="15.75" hidden="1" thickBot="1" x14ac:dyDescent="0.3">
      <c r="B82">
        <v>12</v>
      </c>
      <c r="D82" s="93" t="str">
        <f>IF('START - AWARD DETAILS'!F32=0,"",'START - AWARD DETAILS'!F32)</f>
        <v/>
      </c>
      <c r="E82" s="93" t="str">
        <f>IF('START - AWARD DETAILS'!D32=0,"",'START - AWARD DETAILS'!D32)</f>
        <v/>
      </c>
      <c r="F82" s="434"/>
    </row>
    <row r="83" spans="2:6" ht="15.75" hidden="1" thickBot="1" x14ac:dyDescent="0.3">
      <c r="B83">
        <v>13</v>
      </c>
      <c r="D83" s="93" t="str">
        <f>IF('START - AWARD DETAILS'!F33=0,"",'START - AWARD DETAILS'!F33)</f>
        <v/>
      </c>
      <c r="E83" s="93" t="str">
        <f>IF('START - AWARD DETAILS'!D33=0,"",'START - AWARD DETAILS'!D33)</f>
        <v/>
      </c>
      <c r="F83" s="434"/>
    </row>
    <row r="84" spans="2:6" ht="15.75" hidden="1" thickBot="1" x14ac:dyDescent="0.3">
      <c r="B84">
        <v>14</v>
      </c>
      <c r="D84" s="93" t="str">
        <f>IF('START - AWARD DETAILS'!F34=0,"",'START - AWARD DETAILS'!F34)</f>
        <v/>
      </c>
      <c r="E84" s="93" t="str">
        <f>IF('START - AWARD DETAILS'!D34=0,"",'START - AWARD DETAILS'!D34)</f>
        <v/>
      </c>
      <c r="F84" s="434"/>
    </row>
    <row r="85" spans="2:6" ht="15.75" hidden="1" thickBot="1" x14ac:dyDescent="0.3">
      <c r="B85">
        <v>15</v>
      </c>
      <c r="D85" s="93" t="str">
        <f>IF('START - AWARD DETAILS'!F35=0,"",'START - AWARD DETAILS'!F35)</f>
        <v/>
      </c>
      <c r="E85" s="93" t="str">
        <f>IF('START - AWARD DETAILS'!D35=0,"",'START - AWARD DETAILS'!D35)</f>
        <v/>
      </c>
      <c r="F85" s="434"/>
    </row>
    <row r="86" spans="2:6" ht="15.75" hidden="1" thickBot="1" x14ac:dyDescent="0.3">
      <c r="B86">
        <v>16</v>
      </c>
      <c r="D86" s="93" t="str">
        <f>IF('START - AWARD DETAILS'!F36=0,"",'START - AWARD DETAILS'!F36)</f>
        <v/>
      </c>
      <c r="E86" s="93" t="str">
        <f>IF('START - AWARD DETAILS'!D36=0,"",'START - AWARD DETAILS'!D36)</f>
        <v/>
      </c>
      <c r="F86" s="434"/>
    </row>
    <row r="87" spans="2:6" ht="15.75" hidden="1" thickBot="1" x14ac:dyDescent="0.3">
      <c r="B87">
        <v>17</v>
      </c>
      <c r="D87" s="93" t="str">
        <f>IF('START - AWARD DETAILS'!F37=0,"",'START - AWARD DETAILS'!F37)</f>
        <v/>
      </c>
      <c r="E87" s="93" t="str">
        <f>IF('START - AWARD DETAILS'!D37=0,"",'START - AWARD DETAILS'!D37)</f>
        <v/>
      </c>
      <c r="F87" s="434"/>
    </row>
    <row r="88" spans="2:6" ht="15.75" hidden="1" thickBot="1" x14ac:dyDescent="0.3">
      <c r="B88">
        <v>18</v>
      </c>
      <c r="D88" s="93" t="str">
        <f>IF('START - AWARD DETAILS'!F38=0,"",'START - AWARD DETAILS'!F38)</f>
        <v/>
      </c>
      <c r="E88" s="93" t="str">
        <f>IF('START - AWARD DETAILS'!D38=0,"",'START - AWARD DETAILS'!D38)</f>
        <v/>
      </c>
      <c r="F88" s="434"/>
    </row>
    <row r="89" spans="2:6" ht="15.75" hidden="1" thickBot="1" x14ac:dyDescent="0.3">
      <c r="B89">
        <v>19</v>
      </c>
      <c r="D89" s="93" t="str">
        <f>IF('START - AWARD DETAILS'!F39=0,"",'START - AWARD DETAILS'!F39)</f>
        <v/>
      </c>
      <c r="E89" s="93" t="str">
        <f>IF('START - AWARD DETAILS'!D39=0,"",'START - AWARD DETAILS'!D39)</f>
        <v/>
      </c>
      <c r="F89" s="434"/>
    </row>
    <row r="90" spans="2:6" hidden="1" x14ac:dyDescent="0.25">
      <c r="B90">
        <v>20</v>
      </c>
      <c r="D90" s="93" t="str">
        <f>IF('START - AWARD DETAILS'!F40=0,"",'START - AWARD DETAILS'!F40)</f>
        <v/>
      </c>
      <c r="E90" s="93" t="str">
        <f>IF('START - AWARD DETAILS'!D40=0,"",'START - AWARD DETAILS'!D40)</f>
        <v/>
      </c>
      <c r="F90" s="434"/>
    </row>
  </sheetData>
  <sheetProtection algorithmName="SHA-512" hashValue="M2K69Sl43bqPCPME/AAsZLG5iCm6/X/EXT00Q+Ue7EZaKrWX50+5Iu3xFHchPJJuxDTySiE3ZywSroN79I5epg==" saltValue="ttNAIRMbJMs/RnXDg06Wqg==" spinCount="100000" sheet="1" selectLockedCells="1"/>
  <autoFilter ref="D11:G11" xr:uid="{00000000-0009-0000-0000-000010000000}"/>
  <mergeCells count="3">
    <mergeCell ref="C3:J3"/>
    <mergeCell ref="C9:J9"/>
    <mergeCell ref="C66:J66"/>
  </mergeCells>
  <conditionalFormatting sqref="C12:E61 G12:G61">
    <cfRule type="expression" dxfId="11" priority="7" stopIfTrue="1">
      <formula>AND(OR(C12="",C12="(Select)",C12="[INSERT TEXT]"),$S12&lt;&gt;0)</formula>
    </cfRule>
  </conditionalFormatting>
  <conditionalFormatting sqref="H12:H61">
    <cfRule type="expression" dxfId="10" priority="6" stopIfTrue="1">
      <formula>H12&gt;IF($E12="HEI",INDIRECT("'AWARD DETAILS - RULES'!$G$12"),INDIRECT("'AWARD DETAILS - RULES'!$G$13"))</formula>
    </cfRule>
  </conditionalFormatting>
  <dataValidations count="3">
    <dataValidation type="decimal" operator="greaterThanOrEqual" allowBlank="1" showInputMessage="1" showErrorMessage="1" errorTitle="Travel, Subsistence and Conference Fees" error="Please enter a full numeric value in £'s only." sqref="I12:R12 P13:P61 J13:J61 L13:L61 N13:N61 R13:R61" xr:uid="{00000000-0002-0000-1000-000000000000}">
      <formula1>0</formula1>
    </dataValidation>
    <dataValidation type="list" allowBlank="1" showInputMessage="1" showErrorMessage="1" sqref="D12:D61" xr:uid="{00000000-0002-0000-1000-000001000000}">
      <formula1>$D$70:$D$90</formula1>
    </dataValidation>
    <dataValidation type="list" allowBlank="1" showInputMessage="1" showErrorMessage="1" sqref="G12:G61" xr:uid="{00000000-0002-0000-1000-000002000000}">
      <formula1>$E$70:$E$90</formula1>
    </dataValidation>
  </dataValidations>
  <pageMargins left="0.7" right="0.7" top="0.75" bottom="0.75" header="0.3" footer="0.3"/>
  <pageSetup paperSize="9" scale="4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B1:U90"/>
  <sheetViews>
    <sheetView showGridLines="0" workbookViewId="0">
      <selection activeCell="M17" sqref="M17"/>
    </sheetView>
  </sheetViews>
  <sheetFormatPr defaultColWidth="0" defaultRowHeight="15" zeroHeight="1" outlineLevelRow="1" x14ac:dyDescent="0.25"/>
  <cols>
    <col min="1" max="2" width="1.42578125" customWidth="1"/>
    <col min="3" max="4" width="40.42578125" customWidth="1"/>
    <col min="5" max="5" width="14" customWidth="1"/>
    <col min="6" max="6" width="32.140625" customWidth="1"/>
    <col min="7" max="7" width="40.42578125" customWidth="1"/>
    <col min="8" max="20" width="11.42578125" customWidth="1"/>
    <col min="21" max="22" width="1.42578125" customWidth="1"/>
  </cols>
  <sheetData>
    <row r="1" spans="2:21" ht="8.25" customHeight="1" x14ac:dyDescent="0.25"/>
    <row r="2" spans="2:21" ht="8.25" customHeight="1" thickBot="1" x14ac:dyDescent="0.3">
      <c r="B2" s="4"/>
      <c r="C2" s="4"/>
      <c r="D2" s="4"/>
      <c r="E2" s="4"/>
      <c r="F2" s="4"/>
      <c r="G2" s="4"/>
      <c r="H2" s="4"/>
      <c r="I2" s="4"/>
      <c r="J2" s="4"/>
      <c r="K2" s="4"/>
      <c r="L2" s="4"/>
      <c r="M2" s="4"/>
      <c r="N2" s="4"/>
      <c r="O2" s="4"/>
      <c r="P2" s="4"/>
      <c r="Q2" s="4"/>
      <c r="R2" s="4"/>
      <c r="S2" s="4"/>
      <c r="T2" s="4"/>
      <c r="U2" s="4"/>
    </row>
    <row r="3" spans="2:21" ht="15" customHeight="1" thickBot="1" x14ac:dyDescent="0.3">
      <c r="B3" s="4"/>
      <c r="C3" s="447" t="s">
        <v>440</v>
      </c>
      <c r="D3" s="448"/>
      <c r="E3" s="448"/>
      <c r="F3" s="448"/>
      <c r="G3" s="448"/>
      <c r="H3" s="448"/>
      <c r="I3" s="448"/>
      <c r="J3" s="471"/>
      <c r="K3" s="75"/>
      <c r="L3" s="4"/>
      <c r="M3" s="4"/>
      <c r="N3" s="4"/>
      <c r="O3" s="4"/>
      <c r="P3" s="4"/>
      <c r="Q3" s="4"/>
      <c r="R3" s="4"/>
      <c r="S3" s="4"/>
      <c r="T3" s="4"/>
      <c r="U3" s="4"/>
    </row>
    <row r="4" spans="2:21" ht="8.25" customHeight="1" thickBot="1" x14ac:dyDescent="0.3">
      <c r="B4" s="4"/>
      <c r="C4" s="4"/>
      <c r="D4" s="4"/>
      <c r="E4" s="4"/>
      <c r="F4" s="4"/>
      <c r="G4" s="4"/>
      <c r="H4" s="4"/>
      <c r="I4" s="4"/>
      <c r="J4" s="4"/>
      <c r="K4" s="4"/>
      <c r="L4" s="4"/>
      <c r="M4" s="4"/>
      <c r="N4" s="4"/>
      <c r="O4" s="4"/>
      <c r="P4" s="4"/>
      <c r="Q4" s="4"/>
      <c r="R4" s="4"/>
      <c r="S4" s="4"/>
      <c r="T4" s="4"/>
      <c r="U4" s="4"/>
    </row>
    <row r="5" spans="2:21" ht="15" customHeight="1" thickBot="1" x14ac:dyDescent="0.3">
      <c r="B5" s="4"/>
      <c r="C5" s="5" t="s">
        <v>41</v>
      </c>
      <c r="D5" s="316" t="str">
        <f>IF('START - AWARD DETAILS'!$D$13="","",'START - AWARD DETAILS'!$D$13)</f>
        <v/>
      </c>
      <c r="E5" s="1"/>
      <c r="F5" s="1"/>
      <c r="G5" s="1"/>
      <c r="H5" s="1"/>
      <c r="I5" s="1"/>
      <c r="J5" s="2"/>
      <c r="K5" s="4"/>
      <c r="L5" s="4"/>
      <c r="M5" s="4"/>
      <c r="N5" s="4"/>
      <c r="O5" s="4"/>
      <c r="P5" s="4"/>
      <c r="Q5" s="4"/>
      <c r="R5" s="4"/>
      <c r="S5" s="4"/>
      <c r="T5" s="4"/>
      <c r="U5" s="4"/>
    </row>
    <row r="6" spans="2:21" ht="8.25" customHeight="1" thickBot="1" x14ac:dyDescent="0.3">
      <c r="B6" s="4"/>
      <c r="C6" s="4"/>
      <c r="D6" s="4"/>
      <c r="E6" s="4"/>
      <c r="F6" s="4"/>
      <c r="G6" s="4"/>
      <c r="H6" s="4"/>
      <c r="I6" s="4"/>
      <c r="J6" s="4"/>
      <c r="K6" s="4"/>
      <c r="L6" s="4"/>
      <c r="M6" s="4"/>
      <c r="N6" s="4"/>
      <c r="O6" s="4"/>
      <c r="P6" s="4"/>
      <c r="Q6" s="4"/>
      <c r="R6" s="4"/>
      <c r="S6" s="4"/>
      <c r="T6" s="4"/>
      <c r="U6" s="4"/>
    </row>
    <row r="7" spans="2:21" ht="15" customHeight="1" thickBot="1" x14ac:dyDescent="0.3">
      <c r="B7" s="4"/>
      <c r="C7" s="372" t="s">
        <v>42</v>
      </c>
      <c r="D7" s="316" t="str">
        <f>IF('START - AWARD DETAILS'!$D$14="","",'START - AWARD DETAILS'!$D$14)</f>
        <v/>
      </c>
      <c r="E7" s="1"/>
      <c r="F7" s="1"/>
      <c r="G7" s="1"/>
      <c r="H7" s="1"/>
      <c r="I7" s="1"/>
      <c r="J7" s="2"/>
      <c r="K7" s="4"/>
      <c r="L7" s="4"/>
      <c r="M7" s="4"/>
      <c r="N7" s="4"/>
      <c r="O7" s="4"/>
      <c r="P7" s="4"/>
      <c r="Q7" s="4"/>
      <c r="R7" s="4"/>
      <c r="S7" s="4"/>
      <c r="T7" s="4"/>
      <c r="U7" s="4"/>
    </row>
    <row r="8" spans="2:21" ht="8.25" customHeight="1" thickBot="1" x14ac:dyDescent="0.3">
      <c r="B8" s="4"/>
      <c r="C8" s="4"/>
      <c r="D8" s="4"/>
      <c r="E8" s="4"/>
      <c r="F8" s="4"/>
      <c r="G8" s="4"/>
      <c r="H8" s="4"/>
      <c r="I8" s="4"/>
      <c r="J8" s="4"/>
      <c r="K8" s="4"/>
      <c r="L8" s="4"/>
      <c r="M8" s="4"/>
      <c r="N8" s="4"/>
      <c r="O8" s="4"/>
      <c r="P8" s="4"/>
      <c r="Q8" s="4"/>
      <c r="R8" s="4"/>
      <c r="S8" s="4"/>
      <c r="T8" s="4"/>
      <c r="U8" s="4"/>
    </row>
    <row r="9" spans="2:21" ht="233.25" customHeight="1" thickBot="1" x14ac:dyDescent="0.3">
      <c r="B9" s="4"/>
      <c r="C9" s="476" t="s">
        <v>682</v>
      </c>
      <c r="D9" s="477"/>
      <c r="E9" s="477"/>
      <c r="F9" s="477"/>
      <c r="G9" s="477"/>
      <c r="H9" s="477"/>
      <c r="I9" s="477"/>
      <c r="J9" s="478"/>
      <c r="K9" s="4"/>
      <c r="L9" s="4"/>
      <c r="M9" s="4"/>
      <c r="N9" s="4"/>
      <c r="O9" s="4"/>
      <c r="P9" s="4"/>
      <c r="Q9" s="4"/>
      <c r="R9" s="4"/>
      <c r="S9" s="4"/>
      <c r="T9" s="4"/>
      <c r="U9" s="4"/>
    </row>
    <row r="10" spans="2:21" ht="8.25" customHeight="1" thickBot="1" x14ac:dyDescent="0.3">
      <c r="B10" s="4"/>
      <c r="C10" s="4"/>
      <c r="D10" s="4"/>
      <c r="E10" s="4"/>
      <c r="F10" s="4"/>
      <c r="G10" s="4"/>
      <c r="H10" s="4"/>
      <c r="I10" s="4"/>
      <c r="J10" s="4"/>
      <c r="K10" s="4"/>
      <c r="L10" s="4"/>
      <c r="M10" s="4"/>
      <c r="N10" s="4"/>
      <c r="O10" s="4"/>
      <c r="P10" s="4"/>
      <c r="Q10" s="4"/>
      <c r="R10" s="4"/>
      <c r="S10" s="4"/>
      <c r="T10" s="4"/>
      <c r="U10" s="4"/>
    </row>
    <row r="11" spans="2:21" ht="50.25" customHeight="1" thickBot="1" x14ac:dyDescent="0.3">
      <c r="B11" s="4"/>
      <c r="C11" s="47" t="s">
        <v>407</v>
      </c>
      <c r="D11" s="220" t="s">
        <v>113</v>
      </c>
      <c r="E11" s="373" t="s">
        <v>409</v>
      </c>
      <c r="F11" s="373" t="s">
        <v>634</v>
      </c>
      <c r="G11" s="300" t="s">
        <v>96</v>
      </c>
      <c r="H11" s="300" t="s">
        <v>410</v>
      </c>
      <c r="I11" s="33" t="s">
        <v>30</v>
      </c>
      <c r="J11" s="78" t="s">
        <v>411</v>
      </c>
      <c r="K11" s="33" t="s">
        <v>31</v>
      </c>
      <c r="L11" s="78" t="s">
        <v>412</v>
      </c>
      <c r="M11" s="33" t="s">
        <v>32</v>
      </c>
      <c r="N11" s="78" t="s">
        <v>413</v>
      </c>
      <c r="O11" s="33" t="s">
        <v>33</v>
      </c>
      <c r="P11" s="78" t="s">
        <v>414</v>
      </c>
      <c r="Q11" s="34" t="s">
        <v>34</v>
      </c>
      <c r="R11" s="100" t="s">
        <v>415</v>
      </c>
      <c r="S11" s="374" t="s">
        <v>35</v>
      </c>
      <c r="T11" s="375" t="s">
        <v>416</v>
      </c>
      <c r="U11" s="4"/>
    </row>
    <row r="12" spans="2:21" x14ac:dyDescent="0.25">
      <c r="B12" s="4"/>
      <c r="C12" s="201" t="s">
        <v>400</v>
      </c>
      <c r="D12" s="192" t="s">
        <v>51</v>
      </c>
      <c r="E12" s="400" t="str">
        <f>IFERROR(VLOOKUP($D12,'1. Staff Posts&amp;Salary (Listing)'!$D$11:$E$310,2,0),"")</f>
        <v/>
      </c>
      <c r="F12" s="345" t="e">
        <f>VLOOKUP(D12,'START - AWARD DETAILS'!$F$20:$I$40,3,0)</f>
        <v>#N/A</v>
      </c>
      <c r="G12" s="192" t="s">
        <v>51</v>
      </c>
      <c r="H12" s="377">
        <f>IF(E12="HEI",'START - AWARD DETAILS'!$G$12,'START - AWARD DETAILS'!$G$13)</f>
        <v>1</v>
      </c>
      <c r="I12" s="101"/>
      <c r="J12" s="176">
        <f>I12*$H12</f>
        <v>0</v>
      </c>
      <c r="K12" s="102"/>
      <c r="L12" s="176">
        <f>K12*$H12</f>
        <v>0</v>
      </c>
      <c r="M12" s="102"/>
      <c r="N12" s="176">
        <f>M12*$H12</f>
        <v>0</v>
      </c>
      <c r="O12" s="102"/>
      <c r="P12" s="176">
        <f>O12*$H12</f>
        <v>0</v>
      </c>
      <c r="Q12" s="103"/>
      <c r="R12" s="176">
        <f>Q12*$H12</f>
        <v>0</v>
      </c>
      <c r="S12" s="378">
        <f t="shared" ref="S12:T15" si="0">I12+K12+M12+O12+Q12</f>
        <v>0</v>
      </c>
      <c r="T12" s="379">
        <f t="shared" si="0"/>
        <v>0</v>
      </c>
      <c r="U12" s="4"/>
    </row>
    <row r="13" spans="2:21" x14ac:dyDescent="0.25">
      <c r="B13" s="4"/>
      <c r="C13" s="201" t="s">
        <v>400</v>
      </c>
      <c r="D13" s="192" t="s">
        <v>51</v>
      </c>
      <c r="E13" s="400" t="str">
        <f>IFERROR(VLOOKUP($D13,'1. Staff Posts&amp;Salary (Listing)'!$D$11:$E$310,2,0),"")</f>
        <v/>
      </c>
      <c r="F13" s="345" t="e">
        <f>VLOOKUP(D13,'START - AWARD DETAILS'!$F$20:$I$40,3,0)</f>
        <v>#N/A</v>
      </c>
      <c r="G13" s="192" t="s">
        <v>51</v>
      </c>
      <c r="H13" s="377">
        <f>IF(E13="HEI",'START - AWARD DETAILS'!$G$12,'START - AWARD DETAILS'!$G$13)</f>
        <v>1</v>
      </c>
      <c r="I13" s="391"/>
      <c r="J13" s="176">
        <f t="shared" ref="J13:J61" si="1">I13*$H13</f>
        <v>0</v>
      </c>
      <c r="K13" s="391"/>
      <c r="L13" s="176">
        <f t="shared" ref="L13:L61" si="2">K13*$H13</f>
        <v>0</v>
      </c>
      <c r="M13" s="391"/>
      <c r="N13" s="176">
        <f t="shared" ref="N13:N61" si="3">M13*$H13</f>
        <v>0</v>
      </c>
      <c r="O13" s="391"/>
      <c r="P13" s="176">
        <f t="shared" ref="P13:P61" si="4">O13*$H13</f>
        <v>0</v>
      </c>
      <c r="Q13" s="391"/>
      <c r="R13" s="176">
        <f t="shared" ref="R13:R61" si="5">Q13*$H13</f>
        <v>0</v>
      </c>
      <c r="S13" s="378">
        <f t="shared" si="0"/>
        <v>0</v>
      </c>
      <c r="T13" s="379">
        <f t="shared" si="0"/>
        <v>0</v>
      </c>
      <c r="U13" s="4"/>
    </row>
    <row r="14" spans="2:21" x14ac:dyDescent="0.25">
      <c r="B14" s="4"/>
      <c r="C14" s="201" t="s">
        <v>400</v>
      </c>
      <c r="D14" s="192" t="s">
        <v>51</v>
      </c>
      <c r="E14" s="400" t="str">
        <f>IFERROR(VLOOKUP($D14,'1. Staff Posts&amp;Salary (Listing)'!$D$11:$E$310,2,0),"")</f>
        <v/>
      </c>
      <c r="F14" s="345" t="e">
        <f>VLOOKUP(D14,'START - AWARD DETAILS'!$F$20:$I$40,3,0)</f>
        <v>#N/A</v>
      </c>
      <c r="G14" s="192" t="s">
        <v>51</v>
      </c>
      <c r="H14" s="377">
        <f>IF(E14="HEI",'START - AWARD DETAILS'!$G$12,'START - AWARD DETAILS'!$G$13)</f>
        <v>1</v>
      </c>
      <c r="I14" s="391"/>
      <c r="J14" s="176">
        <f t="shared" si="1"/>
        <v>0</v>
      </c>
      <c r="K14" s="391"/>
      <c r="L14" s="176">
        <f t="shared" si="2"/>
        <v>0</v>
      </c>
      <c r="M14" s="391"/>
      <c r="N14" s="176">
        <f t="shared" si="3"/>
        <v>0</v>
      </c>
      <c r="O14" s="391"/>
      <c r="P14" s="176">
        <f t="shared" si="4"/>
        <v>0</v>
      </c>
      <c r="Q14" s="391"/>
      <c r="R14" s="176">
        <f t="shared" si="5"/>
        <v>0</v>
      </c>
      <c r="S14" s="378">
        <f t="shared" si="0"/>
        <v>0</v>
      </c>
      <c r="T14" s="379">
        <f t="shared" si="0"/>
        <v>0</v>
      </c>
      <c r="U14" s="4"/>
    </row>
    <row r="15" spans="2:21" x14ac:dyDescent="0.25">
      <c r="B15" s="4"/>
      <c r="C15" s="201" t="s">
        <v>400</v>
      </c>
      <c r="D15" s="192" t="s">
        <v>51</v>
      </c>
      <c r="E15" s="400" t="str">
        <f>IFERROR(VLOOKUP($D15,'1. Staff Posts&amp;Salary (Listing)'!$D$11:$E$310,2,0),"")</f>
        <v/>
      </c>
      <c r="F15" s="345" t="e">
        <f>VLOOKUP(D15,'START - AWARD DETAILS'!$F$20:$I$40,3,0)</f>
        <v>#N/A</v>
      </c>
      <c r="G15" s="192" t="s">
        <v>51</v>
      </c>
      <c r="H15" s="377">
        <f>IF(E15="HEI",'START - AWARD DETAILS'!$G$12,'START - AWARD DETAILS'!$G$13)</f>
        <v>1</v>
      </c>
      <c r="I15" s="391"/>
      <c r="J15" s="176">
        <f t="shared" si="1"/>
        <v>0</v>
      </c>
      <c r="K15" s="391"/>
      <c r="L15" s="176">
        <f t="shared" si="2"/>
        <v>0</v>
      </c>
      <c r="M15" s="391"/>
      <c r="N15" s="176">
        <f t="shared" si="3"/>
        <v>0</v>
      </c>
      <c r="O15" s="391"/>
      <c r="P15" s="176">
        <f t="shared" si="4"/>
        <v>0</v>
      </c>
      <c r="Q15" s="391"/>
      <c r="R15" s="176">
        <f t="shared" si="5"/>
        <v>0</v>
      </c>
      <c r="S15" s="378">
        <f t="shared" si="0"/>
        <v>0</v>
      </c>
      <c r="T15" s="379">
        <f t="shared" si="0"/>
        <v>0</v>
      </c>
      <c r="U15" s="4"/>
    </row>
    <row r="16" spans="2:21" x14ac:dyDescent="0.25">
      <c r="B16" s="4"/>
      <c r="C16" s="201" t="s">
        <v>400</v>
      </c>
      <c r="D16" s="192" t="s">
        <v>51</v>
      </c>
      <c r="E16" s="400" t="str">
        <f>IFERROR(VLOOKUP($D16,'1. Staff Posts&amp;Salary (Listing)'!$D$11:$E$310,2,0),"")</f>
        <v/>
      </c>
      <c r="F16" s="345" t="e">
        <f>VLOOKUP(D16,'START - AWARD DETAILS'!$F$20:$I$40,3,0)</f>
        <v>#N/A</v>
      </c>
      <c r="G16" s="192" t="s">
        <v>51</v>
      </c>
      <c r="H16" s="377">
        <f>IF(E16="HEI",'START - AWARD DETAILS'!$G$12,'START - AWARD DETAILS'!$G$13)</f>
        <v>1</v>
      </c>
      <c r="I16" s="391"/>
      <c r="J16" s="176">
        <f t="shared" si="1"/>
        <v>0</v>
      </c>
      <c r="K16" s="391"/>
      <c r="L16" s="176">
        <f t="shared" si="2"/>
        <v>0</v>
      </c>
      <c r="M16" s="391"/>
      <c r="N16" s="176">
        <f t="shared" si="3"/>
        <v>0</v>
      </c>
      <c r="O16" s="391"/>
      <c r="P16" s="176">
        <f t="shared" si="4"/>
        <v>0</v>
      </c>
      <c r="Q16" s="391"/>
      <c r="R16" s="176">
        <f t="shared" si="5"/>
        <v>0</v>
      </c>
      <c r="S16" s="378">
        <f t="shared" ref="S16:S59" si="6">I16+K16+M16+O16+Q16</f>
        <v>0</v>
      </c>
      <c r="T16" s="379">
        <f t="shared" ref="T16:T59" si="7">J16+L16+N16+P16+R16</f>
        <v>0</v>
      </c>
      <c r="U16" s="4"/>
    </row>
    <row r="17" spans="2:21" x14ac:dyDescent="0.25">
      <c r="B17" s="4"/>
      <c r="C17" s="201" t="s">
        <v>400</v>
      </c>
      <c r="D17" s="192" t="s">
        <v>51</v>
      </c>
      <c r="E17" s="400" t="str">
        <f>IFERROR(VLOOKUP($D17,'1. Staff Posts&amp;Salary (Listing)'!$D$11:$E$310,2,0),"")</f>
        <v/>
      </c>
      <c r="F17" s="345" t="e">
        <f>VLOOKUP(D17,'START - AWARD DETAILS'!$F$20:$I$40,3,0)</f>
        <v>#N/A</v>
      </c>
      <c r="G17" s="192" t="s">
        <v>51</v>
      </c>
      <c r="H17" s="377">
        <f>IF(E17="HEI",'START - AWARD DETAILS'!$G$12,'START - AWARD DETAILS'!$G$13)</f>
        <v>1</v>
      </c>
      <c r="I17" s="391"/>
      <c r="J17" s="176">
        <f t="shared" si="1"/>
        <v>0</v>
      </c>
      <c r="K17" s="391"/>
      <c r="L17" s="176">
        <f t="shared" si="2"/>
        <v>0</v>
      </c>
      <c r="M17" s="391"/>
      <c r="N17" s="176">
        <f t="shared" si="3"/>
        <v>0</v>
      </c>
      <c r="O17" s="391"/>
      <c r="P17" s="176">
        <f t="shared" si="4"/>
        <v>0</v>
      </c>
      <c r="Q17" s="391"/>
      <c r="R17" s="176">
        <f t="shared" si="5"/>
        <v>0</v>
      </c>
      <c r="S17" s="378">
        <f t="shared" si="6"/>
        <v>0</v>
      </c>
      <c r="T17" s="379">
        <f t="shared" si="7"/>
        <v>0</v>
      </c>
      <c r="U17" s="4"/>
    </row>
    <row r="18" spans="2:21" x14ac:dyDescent="0.25">
      <c r="B18" s="4"/>
      <c r="C18" s="201" t="s">
        <v>400</v>
      </c>
      <c r="D18" s="192" t="s">
        <v>51</v>
      </c>
      <c r="E18" s="400" t="str">
        <f>IFERROR(VLOOKUP($D18,'1. Staff Posts&amp;Salary (Listing)'!$D$11:$E$310,2,0),"")</f>
        <v/>
      </c>
      <c r="F18" s="345" t="e">
        <f>VLOOKUP(D18,'START - AWARD DETAILS'!$F$20:$I$40,3,0)</f>
        <v>#N/A</v>
      </c>
      <c r="G18" s="192" t="s">
        <v>51</v>
      </c>
      <c r="H18" s="377">
        <f>IF(E18="HEI",'START - AWARD DETAILS'!$G$12,'START - AWARD DETAILS'!$G$13)</f>
        <v>1</v>
      </c>
      <c r="I18" s="391"/>
      <c r="J18" s="176">
        <f t="shared" si="1"/>
        <v>0</v>
      </c>
      <c r="K18" s="391"/>
      <c r="L18" s="176">
        <f t="shared" si="2"/>
        <v>0</v>
      </c>
      <c r="M18" s="391"/>
      <c r="N18" s="176">
        <f t="shared" si="3"/>
        <v>0</v>
      </c>
      <c r="O18" s="391"/>
      <c r="P18" s="176">
        <f t="shared" si="4"/>
        <v>0</v>
      </c>
      <c r="Q18" s="391"/>
      <c r="R18" s="176">
        <f t="shared" si="5"/>
        <v>0</v>
      </c>
      <c r="S18" s="378">
        <f t="shared" si="6"/>
        <v>0</v>
      </c>
      <c r="T18" s="379">
        <f t="shared" si="7"/>
        <v>0</v>
      </c>
      <c r="U18" s="4"/>
    </row>
    <row r="19" spans="2:21" x14ac:dyDescent="0.25">
      <c r="B19" s="4"/>
      <c r="C19" s="201" t="s">
        <v>400</v>
      </c>
      <c r="D19" s="192" t="s">
        <v>51</v>
      </c>
      <c r="E19" s="400" t="str">
        <f>IFERROR(VLOOKUP($D19,'1. Staff Posts&amp;Salary (Listing)'!$D$11:$E$310,2,0),"")</f>
        <v/>
      </c>
      <c r="F19" s="345" t="e">
        <f>VLOOKUP(D19,'START - AWARD DETAILS'!$F$20:$I$40,3,0)</f>
        <v>#N/A</v>
      </c>
      <c r="G19" s="192" t="s">
        <v>51</v>
      </c>
      <c r="H19" s="377">
        <f>IF(E19="HEI",'START - AWARD DETAILS'!$G$12,'START - AWARD DETAILS'!$G$13)</f>
        <v>1</v>
      </c>
      <c r="I19" s="391"/>
      <c r="J19" s="176">
        <f t="shared" si="1"/>
        <v>0</v>
      </c>
      <c r="K19" s="391"/>
      <c r="L19" s="176">
        <f t="shared" si="2"/>
        <v>0</v>
      </c>
      <c r="M19" s="391"/>
      <c r="N19" s="176">
        <f t="shared" si="3"/>
        <v>0</v>
      </c>
      <c r="O19" s="156"/>
      <c r="P19" s="176">
        <f t="shared" si="4"/>
        <v>0</v>
      </c>
      <c r="Q19" s="157"/>
      <c r="R19" s="176">
        <f t="shared" si="5"/>
        <v>0</v>
      </c>
      <c r="S19" s="378">
        <f t="shared" si="6"/>
        <v>0</v>
      </c>
      <c r="T19" s="379">
        <f t="shared" si="7"/>
        <v>0</v>
      </c>
      <c r="U19" s="4"/>
    </row>
    <row r="20" spans="2:21" x14ac:dyDescent="0.25">
      <c r="B20" s="4"/>
      <c r="C20" s="201" t="s">
        <v>400</v>
      </c>
      <c r="D20" s="192" t="s">
        <v>51</v>
      </c>
      <c r="E20" s="400" t="str">
        <f>IFERROR(VLOOKUP($D20,'1. Staff Posts&amp;Salary (Listing)'!$D$11:$E$310,2,0),"")</f>
        <v/>
      </c>
      <c r="F20" s="345" t="e">
        <f>VLOOKUP(D20,'START - AWARD DETAILS'!$F$20:$I$40,3,0)</f>
        <v>#N/A</v>
      </c>
      <c r="G20" s="192" t="s">
        <v>51</v>
      </c>
      <c r="H20" s="377">
        <f>IF(E20="HEI",'START - AWARD DETAILS'!$G$12,'START - AWARD DETAILS'!$G$13)</f>
        <v>1</v>
      </c>
      <c r="I20" s="391"/>
      <c r="J20" s="176">
        <f>I20*$H20</f>
        <v>0</v>
      </c>
      <c r="K20" s="154"/>
      <c r="L20" s="176">
        <f t="shared" si="2"/>
        <v>0</v>
      </c>
      <c r="M20" s="155"/>
      <c r="N20" s="176">
        <f t="shared" si="3"/>
        <v>0</v>
      </c>
      <c r="O20" s="156"/>
      <c r="P20" s="176">
        <f t="shared" si="4"/>
        <v>0</v>
      </c>
      <c r="Q20" s="157"/>
      <c r="R20" s="176">
        <f t="shared" si="5"/>
        <v>0</v>
      </c>
      <c r="S20" s="378">
        <f>I20+K20+M20+O20+Q20</f>
        <v>0</v>
      </c>
      <c r="T20" s="379">
        <f t="shared" si="7"/>
        <v>0</v>
      </c>
      <c r="U20" s="4"/>
    </row>
    <row r="21" spans="2:21" x14ac:dyDescent="0.25">
      <c r="B21" s="4"/>
      <c r="C21" s="201" t="s">
        <v>400</v>
      </c>
      <c r="D21" s="192" t="s">
        <v>51</v>
      </c>
      <c r="E21" s="400" t="str">
        <f>IFERROR(VLOOKUP($D21,'1. Staff Posts&amp;Salary (Listing)'!$D$11:$E$310,2,0),"")</f>
        <v/>
      </c>
      <c r="F21" s="345" t="e">
        <f>VLOOKUP(D21,'START - AWARD DETAILS'!$F$20:$I$40,3,0)</f>
        <v>#N/A</v>
      </c>
      <c r="G21" s="192" t="s">
        <v>51</v>
      </c>
      <c r="H21" s="377">
        <f>IF(E21="HEI",'START - AWARD DETAILS'!$G$12,'START - AWARD DETAILS'!$G$13)</f>
        <v>1</v>
      </c>
      <c r="I21" s="391"/>
      <c r="J21" s="176">
        <f t="shared" si="1"/>
        <v>0</v>
      </c>
      <c r="K21" s="154"/>
      <c r="L21" s="176">
        <f t="shared" si="2"/>
        <v>0</v>
      </c>
      <c r="M21" s="155"/>
      <c r="N21" s="176">
        <f t="shared" si="3"/>
        <v>0</v>
      </c>
      <c r="O21" s="156"/>
      <c r="P21" s="176">
        <f t="shared" si="4"/>
        <v>0</v>
      </c>
      <c r="Q21" s="157"/>
      <c r="R21" s="176">
        <f t="shared" si="5"/>
        <v>0</v>
      </c>
      <c r="S21" s="378">
        <f t="shared" si="6"/>
        <v>0</v>
      </c>
      <c r="T21" s="379">
        <f t="shared" si="7"/>
        <v>0</v>
      </c>
      <c r="U21" s="4"/>
    </row>
    <row r="22" spans="2:21" x14ac:dyDescent="0.25">
      <c r="B22" s="4"/>
      <c r="C22" s="201" t="s">
        <v>400</v>
      </c>
      <c r="D22" s="192" t="s">
        <v>51</v>
      </c>
      <c r="E22" s="400" t="str">
        <f>IFERROR(VLOOKUP($D22,'1. Staff Posts&amp;Salary (Listing)'!$D$11:$E$310,2,0),"")</f>
        <v/>
      </c>
      <c r="F22" s="345" t="e">
        <f>VLOOKUP(D22,'START - AWARD DETAILS'!$F$20:$I$40,3,0)</f>
        <v>#N/A</v>
      </c>
      <c r="G22" s="192" t="s">
        <v>51</v>
      </c>
      <c r="H22" s="377">
        <f>IF(E22="HEI",'START - AWARD DETAILS'!$G$12,'START - AWARD DETAILS'!$G$13)</f>
        <v>1</v>
      </c>
      <c r="I22" s="423"/>
      <c r="J22" s="176">
        <f>I22*$H22</f>
        <v>0</v>
      </c>
      <c r="K22" s="154"/>
      <c r="L22" s="176">
        <f t="shared" si="2"/>
        <v>0</v>
      </c>
      <c r="M22" s="155"/>
      <c r="N22" s="176">
        <f t="shared" si="3"/>
        <v>0</v>
      </c>
      <c r="O22" s="156"/>
      <c r="P22" s="176">
        <f t="shared" si="4"/>
        <v>0</v>
      </c>
      <c r="Q22" s="157"/>
      <c r="R22" s="176">
        <f t="shared" si="5"/>
        <v>0</v>
      </c>
      <c r="S22" s="378">
        <f>I22+K22+M22+O22+Q22</f>
        <v>0</v>
      </c>
      <c r="T22" s="379">
        <f t="shared" si="7"/>
        <v>0</v>
      </c>
      <c r="U22" s="4"/>
    </row>
    <row r="23" spans="2:21" x14ac:dyDescent="0.25">
      <c r="B23" s="4"/>
      <c r="C23" s="201" t="s">
        <v>400</v>
      </c>
      <c r="D23" s="192" t="s">
        <v>51</v>
      </c>
      <c r="E23" s="400" t="str">
        <f>IFERROR(VLOOKUP($D23,'1. Staff Posts&amp;Salary (Listing)'!$D$11:$E$310,2,0),"")</f>
        <v/>
      </c>
      <c r="F23" s="345" t="e">
        <f>VLOOKUP(D23,'START - AWARD DETAILS'!$F$20:$I$40,3,0)</f>
        <v>#N/A</v>
      </c>
      <c r="G23" s="192" t="s">
        <v>51</v>
      </c>
      <c r="H23" s="377">
        <f>IF(E23="HEI",'START - AWARD DETAILS'!$G$12,'START - AWARD DETAILS'!$G$13)</f>
        <v>1</v>
      </c>
      <c r="I23" s="423"/>
      <c r="J23" s="176">
        <f t="shared" si="1"/>
        <v>0</v>
      </c>
      <c r="K23" s="154"/>
      <c r="L23" s="176">
        <f t="shared" si="2"/>
        <v>0</v>
      </c>
      <c r="M23" s="155"/>
      <c r="N23" s="176">
        <f t="shared" si="3"/>
        <v>0</v>
      </c>
      <c r="O23" s="156"/>
      <c r="P23" s="176">
        <f t="shared" si="4"/>
        <v>0</v>
      </c>
      <c r="Q23" s="157"/>
      <c r="R23" s="176">
        <f t="shared" si="5"/>
        <v>0</v>
      </c>
      <c r="S23" s="378">
        <f t="shared" si="6"/>
        <v>0</v>
      </c>
      <c r="T23" s="379">
        <f t="shared" si="7"/>
        <v>0</v>
      </c>
      <c r="U23" s="4"/>
    </row>
    <row r="24" spans="2:21" x14ac:dyDescent="0.25">
      <c r="B24" s="4"/>
      <c r="C24" s="201" t="s">
        <v>400</v>
      </c>
      <c r="D24" s="192" t="s">
        <v>51</v>
      </c>
      <c r="E24" s="400" t="str">
        <f>IFERROR(VLOOKUP($D24,'1. Staff Posts&amp;Salary (Listing)'!$D$11:$E$310,2,0),"")</f>
        <v/>
      </c>
      <c r="F24" s="345" t="e">
        <f>VLOOKUP(D24,'START - AWARD DETAILS'!$F$20:$I$40,3,0)</f>
        <v>#N/A</v>
      </c>
      <c r="G24" s="192" t="s">
        <v>51</v>
      </c>
      <c r="H24" s="377">
        <f>IF(E24="HEI",'START - AWARD DETAILS'!$G$12,'START - AWARD DETAILS'!$G$13)</f>
        <v>1</v>
      </c>
      <c r="I24" s="423"/>
      <c r="J24" s="176">
        <f t="shared" si="1"/>
        <v>0</v>
      </c>
      <c r="K24" s="154"/>
      <c r="L24" s="176">
        <f t="shared" si="2"/>
        <v>0</v>
      </c>
      <c r="M24" s="155"/>
      <c r="N24" s="176">
        <f t="shared" si="3"/>
        <v>0</v>
      </c>
      <c r="O24" s="156"/>
      <c r="P24" s="176">
        <f t="shared" si="4"/>
        <v>0</v>
      </c>
      <c r="Q24" s="157"/>
      <c r="R24" s="176">
        <f t="shared" si="5"/>
        <v>0</v>
      </c>
      <c r="S24" s="378">
        <f t="shared" si="6"/>
        <v>0</v>
      </c>
      <c r="T24" s="379">
        <f t="shared" si="7"/>
        <v>0</v>
      </c>
      <c r="U24" s="4"/>
    </row>
    <row r="25" spans="2:21" x14ac:dyDescent="0.25">
      <c r="B25" s="4"/>
      <c r="C25" s="201" t="s">
        <v>400</v>
      </c>
      <c r="D25" s="192" t="s">
        <v>51</v>
      </c>
      <c r="E25" s="400" t="str">
        <f>IFERROR(VLOOKUP($D25,'1. Staff Posts&amp;Salary (Listing)'!$D$11:$E$310,2,0),"")</f>
        <v/>
      </c>
      <c r="F25" s="345" t="e">
        <f>VLOOKUP(D25,'START - AWARD DETAILS'!$F$20:$I$40,3,0)</f>
        <v>#N/A</v>
      </c>
      <c r="G25" s="192" t="s">
        <v>51</v>
      </c>
      <c r="H25" s="377">
        <f>IF(E25="HEI",'START - AWARD DETAILS'!$G$12,'START - AWARD DETAILS'!$G$13)</f>
        <v>1</v>
      </c>
      <c r="I25" s="158"/>
      <c r="J25" s="176">
        <f t="shared" si="1"/>
        <v>0</v>
      </c>
      <c r="K25" s="391"/>
      <c r="L25" s="176">
        <f t="shared" si="2"/>
        <v>0</v>
      </c>
      <c r="M25" s="391"/>
      <c r="N25" s="176">
        <f t="shared" si="3"/>
        <v>0</v>
      </c>
      <c r="O25" s="391"/>
      <c r="P25" s="176">
        <f t="shared" si="4"/>
        <v>0</v>
      </c>
      <c r="Q25" s="391"/>
      <c r="R25" s="176">
        <f t="shared" si="5"/>
        <v>0</v>
      </c>
      <c r="S25" s="378">
        <f t="shared" si="6"/>
        <v>0</v>
      </c>
      <c r="T25" s="379">
        <f t="shared" si="7"/>
        <v>0</v>
      </c>
      <c r="U25" s="4"/>
    </row>
    <row r="26" spans="2:21" x14ac:dyDescent="0.25">
      <c r="B26" s="4"/>
      <c r="C26" s="201" t="s">
        <v>400</v>
      </c>
      <c r="D26" s="192" t="s">
        <v>51</v>
      </c>
      <c r="E26" s="400" t="str">
        <f>IFERROR(VLOOKUP($D26,'1. Staff Posts&amp;Salary (Listing)'!$D$11:$E$310,2,0),"")</f>
        <v/>
      </c>
      <c r="F26" s="345" t="e">
        <f>VLOOKUP(D26,'START - AWARD DETAILS'!$F$20:$I$40,3,0)</f>
        <v>#N/A</v>
      </c>
      <c r="G26" s="192" t="s">
        <v>51</v>
      </c>
      <c r="H26" s="377">
        <f>IF(E26="HEI",'START - AWARD DETAILS'!$G$12,'START - AWARD DETAILS'!$G$13)</f>
        <v>1</v>
      </c>
      <c r="I26" s="158"/>
      <c r="J26" s="176">
        <f t="shared" si="1"/>
        <v>0</v>
      </c>
      <c r="K26" s="391"/>
      <c r="L26" s="176">
        <f t="shared" si="2"/>
        <v>0</v>
      </c>
      <c r="M26" s="391"/>
      <c r="N26" s="176">
        <f t="shared" si="3"/>
        <v>0</v>
      </c>
      <c r="O26" s="391"/>
      <c r="P26" s="176">
        <f t="shared" si="4"/>
        <v>0</v>
      </c>
      <c r="Q26" s="391"/>
      <c r="R26" s="176">
        <f t="shared" si="5"/>
        <v>0</v>
      </c>
      <c r="S26" s="378">
        <f t="shared" si="6"/>
        <v>0</v>
      </c>
      <c r="T26" s="379">
        <f t="shared" si="7"/>
        <v>0</v>
      </c>
      <c r="U26" s="4"/>
    </row>
    <row r="27" spans="2:21" x14ac:dyDescent="0.25">
      <c r="B27" s="4"/>
      <c r="C27" s="201" t="s">
        <v>400</v>
      </c>
      <c r="D27" s="192" t="s">
        <v>51</v>
      </c>
      <c r="E27" s="400" t="str">
        <f>IFERROR(VLOOKUP($D27,'1. Staff Posts&amp;Salary (Listing)'!$D$11:$E$310,2,0),"")</f>
        <v/>
      </c>
      <c r="F27" s="345" t="e">
        <f>VLOOKUP(D27,'START - AWARD DETAILS'!$F$20:$I$40,3,0)</f>
        <v>#N/A</v>
      </c>
      <c r="G27" s="192" t="s">
        <v>51</v>
      </c>
      <c r="H27" s="377">
        <f>IF(E27="HEI",'START - AWARD DETAILS'!$G$12,'START - AWARD DETAILS'!$G$13)</f>
        <v>1</v>
      </c>
      <c r="I27" s="391"/>
      <c r="J27" s="176">
        <f t="shared" si="1"/>
        <v>0</v>
      </c>
      <c r="K27" s="391"/>
      <c r="L27" s="176">
        <f t="shared" si="2"/>
        <v>0</v>
      </c>
      <c r="M27" s="391"/>
      <c r="N27" s="176">
        <f t="shared" si="3"/>
        <v>0</v>
      </c>
      <c r="O27" s="391"/>
      <c r="P27" s="176">
        <f t="shared" si="4"/>
        <v>0</v>
      </c>
      <c r="Q27" s="391"/>
      <c r="R27" s="176">
        <f t="shared" si="5"/>
        <v>0</v>
      </c>
      <c r="S27" s="378">
        <f t="shared" si="6"/>
        <v>0</v>
      </c>
      <c r="T27" s="379">
        <f t="shared" si="7"/>
        <v>0</v>
      </c>
      <c r="U27" s="4"/>
    </row>
    <row r="28" spans="2:21" x14ac:dyDescent="0.25">
      <c r="B28" s="4"/>
      <c r="C28" s="201" t="s">
        <v>400</v>
      </c>
      <c r="D28" s="192" t="s">
        <v>51</v>
      </c>
      <c r="E28" s="400" t="str">
        <f>IFERROR(VLOOKUP($D28,'1. Staff Posts&amp;Salary (Listing)'!$D$11:$E$310,2,0),"")</f>
        <v/>
      </c>
      <c r="F28" s="345" t="e">
        <f>VLOOKUP(D28,'START - AWARD DETAILS'!$F$20:$I$40,3,0)</f>
        <v>#N/A</v>
      </c>
      <c r="G28" s="192" t="s">
        <v>51</v>
      </c>
      <c r="H28" s="377">
        <f>IF(E28="HEI",'START - AWARD DETAILS'!$G$12,'START - AWARD DETAILS'!$G$13)</f>
        <v>1</v>
      </c>
      <c r="I28" s="391"/>
      <c r="J28" s="176">
        <f t="shared" si="1"/>
        <v>0</v>
      </c>
      <c r="K28" s="391"/>
      <c r="L28" s="176">
        <f t="shared" si="2"/>
        <v>0</v>
      </c>
      <c r="M28" s="391"/>
      <c r="N28" s="176">
        <f t="shared" si="3"/>
        <v>0</v>
      </c>
      <c r="O28" s="391"/>
      <c r="P28" s="176">
        <f t="shared" si="4"/>
        <v>0</v>
      </c>
      <c r="Q28" s="391"/>
      <c r="R28" s="176">
        <f t="shared" si="5"/>
        <v>0</v>
      </c>
      <c r="S28" s="378">
        <f t="shared" si="6"/>
        <v>0</v>
      </c>
      <c r="T28" s="379">
        <f t="shared" si="7"/>
        <v>0</v>
      </c>
      <c r="U28" s="4"/>
    </row>
    <row r="29" spans="2:21" x14ac:dyDescent="0.25">
      <c r="B29" s="4"/>
      <c r="C29" s="201" t="s">
        <v>400</v>
      </c>
      <c r="D29" s="192" t="s">
        <v>51</v>
      </c>
      <c r="E29" s="400" t="str">
        <f>IFERROR(VLOOKUP($D29,'1. Staff Posts&amp;Salary (Listing)'!$D$11:$E$310,2,0),"")</f>
        <v/>
      </c>
      <c r="F29" s="345" t="e">
        <f>VLOOKUP(D29,'START - AWARD DETAILS'!$F$20:$I$40,3,0)</f>
        <v>#N/A</v>
      </c>
      <c r="G29" s="192" t="s">
        <v>51</v>
      </c>
      <c r="H29" s="377">
        <f>IF(E29="HEI",'START - AWARD DETAILS'!$G$12,'START - AWARD DETAILS'!$G$13)</f>
        <v>1</v>
      </c>
      <c r="I29" s="391"/>
      <c r="J29" s="176">
        <f t="shared" si="1"/>
        <v>0</v>
      </c>
      <c r="K29" s="391"/>
      <c r="L29" s="176">
        <f t="shared" si="2"/>
        <v>0</v>
      </c>
      <c r="M29" s="391"/>
      <c r="N29" s="176">
        <f t="shared" si="3"/>
        <v>0</v>
      </c>
      <c r="O29" s="391"/>
      <c r="P29" s="176">
        <f t="shared" si="4"/>
        <v>0</v>
      </c>
      <c r="Q29" s="391"/>
      <c r="R29" s="176">
        <f t="shared" si="5"/>
        <v>0</v>
      </c>
      <c r="S29" s="378">
        <f t="shared" si="6"/>
        <v>0</v>
      </c>
      <c r="T29" s="379">
        <f t="shared" si="7"/>
        <v>0</v>
      </c>
      <c r="U29" s="4"/>
    </row>
    <row r="30" spans="2:21" x14ac:dyDescent="0.25">
      <c r="B30" s="4"/>
      <c r="C30" s="201" t="s">
        <v>400</v>
      </c>
      <c r="D30" s="192" t="s">
        <v>51</v>
      </c>
      <c r="E30" s="400" t="str">
        <f>IFERROR(VLOOKUP($D30,'1. Staff Posts&amp;Salary (Listing)'!$D$11:$E$310,2,0),"")</f>
        <v/>
      </c>
      <c r="F30" s="345" t="e">
        <f>VLOOKUP(D30,'START - AWARD DETAILS'!$F$20:$I$40,3,0)</f>
        <v>#N/A</v>
      </c>
      <c r="G30" s="192" t="s">
        <v>51</v>
      </c>
      <c r="H30" s="377">
        <f>IF(E30="HEI",'START - AWARD DETAILS'!$G$12,'START - AWARD DETAILS'!$G$13)</f>
        <v>1</v>
      </c>
      <c r="I30" s="391"/>
      <c r="J30" s="176">
        <f t="shared" si="1"/>
        <v>0</v>
      </c>
      <c r="K30" s="391"/>
      <c r="L30" s="176">
        <f t="shared" si="2"/>
        <v>0</v>
      </c>
      <c r="M30" s="391"/>
      <c r="N30" s="176">
        <f t="shared" si="3"/>
        <v>0</v>
      </c>
      <c r="O30" s="391"/>
      <c r="P30" s="176">
        <f t="shared" si="4"/>
        <v>0</v>
      </c>
      <c r="Q30" s="391"/>
      <c r="R30" s="176">
        <f t="shared" si="5"/>
        <v>0</v>
      </c>
      <c r="S30" s="378">
        <f t="shared" si="6"/>
        <v>0</v>
      </c>
      <c r="T30" s="379">
        <f t="shared" si="7"/>
        <v>0</v>
      </c>
      <c r="U30" s="4"/>
    </row>
    <row r="31" spans="2:21" x14ac:dyDescent="0.25">
      <c r="B31" s="4"/>
      <c r="C31" s="201" t="s">
        <v>400</v>
      </c>
      <c r="D31" s="192" t="s">
        <v>51</v>
      </c>
      <c r="E31" s="400" t="str">
        <f>IFERROR(VLOOKUP($D31,'1. Staff Posts&amp;Salary (Listing)'!$D$11:$E$310,2,0),"")</f>
        <v/>
      </c>
      <c r="F31" s="345" t="e">
        <f>VLOOKUP(D31,'START - AWARD DETAILS'!$F$20:$I$40,3,0)</f>
        <v>#N/A</v>
      </c>
      <c r="G31" s="192" t="s">
        <v>51</v>
      </c>
      <c r="H31" s="377">
        <f>IF(E31="HEI",'START - AWARD DETAILS'!$G$12,'START - AWARD DETAILS'!$G$13)</f>
        <v>1</v>
      </c>
      <c r="I31" s="391"/>
      <c r="J31" s="176">
        <f t="shared" si="1"/>
        <v>0</v>
      </c>
      <c r="K31" s="391"/>
      <c r="L31" s="176">
        <f t="shared" si="2"/>
        <v>0</v>
      </c>
      <c r="M31" s="391"/>
      <c r="N31" s="176">
        <f t="shared" si="3"/>
        <v>0</v>
      </c>
      <c r="O31" s="391"/>
      <c r="P31" s="176">
        <f t="shared" si="4"/>
        <v>0</v>
      </c>
      <c r="Q31" s="391"/>
      <c r="R31" s="176">
        <f t="shared" si="5"/>
        <v>0</v>
      </c>
      <c r="S31" s="378">
        <f t="shared" si="6"/>
        <v>0</v>
      </c>
      <c r="T31" s="379">
        <f t="shared" si="7"/>
        <v>0</v>
      </c>
      <c r="U31" s="4"/>
    </row>
    <row r="32" spans="2:21" x14ac:dyDescent="0.25">
      <c r="B32" s="4"/>
      <c r="C32" s="201" t="s">
        <v>400</v>
      </c>
      <c r="D32" s="192" t="s">
        <v>51</v>
      </c>
      <c r="E32" s="400" t="str">
        <f>IFERROR(VLOOKUP($D32,'1. Staff Posts&amp;Salary (Listing)'!$D$11:$E$310,2,0),"")</f>
        <v/>
      </c>
      <c r="F32" s="345" t="e">
        <f>VLOOKUP(D32,'START - AWARD DETAILS'!$F$20:$I$40,3,0)</f>
        <v>#N/A</v>
      </c>
      <c r="G32" s="192" t="s">
        <v>51</v>
      </c>
      <c r="H32" s="377">
        <f>IF(E32="HEI",'START - AWARD DETAILS'!$G$12,'START - AWARD DETAILS'!$G$13)</f>
        <v>1</v>
      </c>
      <c r="I32" s="391"/>
      <c r="J32" s="176">
        <f t="shared" si="1"/>
        <v>0</v>
      </c>
      <c r="K32" s="391"/>
      <c r="L32" s="176">
        <f t="shared" si="2"/>
        <v>0</v>
      </c>
      <c r="M32" s="391"/>
      <c r="N32" s="176">
        <f t="shared" si="3"/>
        <v>0</v>
      </c>
      <c r="O32" s="391"/>
      <c r="P32" s="176">
        <f t="shared" si="4"/>
        <v>0</v>
      </c>
      <c r="Q32" s="391"/>
      <c r="R32" s="176">
        <f t="shared" si="5"/>
        <v>0</v>
      </c>
      <c r="S32" s="378">
        <f t="shared" si="6"/>
        <v>0</v>
      </c>
      <c r="T32" s="379">
        <f t="shared" si="7"/>
        <v>0</v>
      </c>
      <c r="U32" s="4"/>
    </row>
    <row r="33" spans="2:21" x14ac:dyDescent="0.25">
      <c r="B33" s="4"/>
      <c r="C33" s="201" t="s">
        <v>400</v>
      </c>
      <c r="D33" s="192" t="s">
        <v>51</v>
      </c>
      <c r="E33" s="400" t="str">
        <f>IFERROR(VLOOKUP($D33,'1. Staff Posts&amp;Salary (Listing)'!$D$11:$E$310,2,0),"")</f>
        <v/>
      </c>
      <c r="F33" s="345" t="e">
        <f>VLOOKUP(D33,'START - AWARD DETAILS'!$F$20:$I$40,3,0)</f>
        <v>#N/A</v>
      </c>
      <c r="G33" s="192" t="s">
        <v>51</v>
      </c>
      <c r="H33" s="377">
        <f>IF(E33="HEI",'START - AWARD DETAILS'!$G$12,'START - AWARD DETAILS'!$G$13)</f>
        <v>1</v>
      </c>
      <c r="I33" s="391"/>
      <c r="J33" s="176">
        <f t="shared" si="1"/>
        <v>0</v>
      </c>
      <c r="K33" s="391"/>
      <c r="L33" s="176">
        <f t="shared" si="2"/>
        <v>0</v>
      </c>
      <c r="M33" s="391"/>
      <c r="N33" s="176">
        <f t="shared" si="3"/>
        <v>0</v>
      </c>
      <c r="O33" s="391"/>
      <c r="P33" s="176">
        <f t="shared" si="4"/>
        <v>0</v>
      </c>
      <c r="Q33" s="391"/>
      <c r="R33" s="176">
        <f t="shared" si="5"/>
        <v>0</v>
      </c>
      <c r="S33" s="378">
        <f t="shared" si="6"/>
        <v>0</v>
      </c>
      <c r="T33" s="379">
        <f t="shared" si="7"/>
        <v>0</v>
      </c>
      <c r="U33" s="4"/>
    </row>
    <row r="34" spans="2:21" x14ac:dyDescent="0.25">
      <c r="B34" s="4"/>
      <c r="C34" s="201" t="s">
        <v>400</v>
      </c>
      <c r="D34" s="192" t="s">
        <v>51</v>
      </c>
      <c r="E34" s="400" t="str">
        <f>IFERROR(VLOOKUP($D34,'1. Staff Posts&amp;Salary (Listing)'!$D$11:$E$310,2,0),"")</f>
        <v/>
      </c>
      <c r="F34" s="345" t="e">
        <f>VLOOKUP(D34,'START - AWARD DETAILS'!$F$20:$I$40,3,0)</f>
        <v>#N/A</v>
      </c>
      <c r="G34" s="192" t="s">
        <v>51</v>
      </c>
      <c r="H34" s="377">
        <f>IF(E34="HEI",'START - AWARD DETAILS'!$G$12,'START - AWARD DETAILS'!$G$13)</f>
        <v>1</v>
      </c>
      <c r="I34" s="391"/>
      <c r="J34" s="176">
        <f t="shared" si="1"/>
        <v>0</v>
      </c>
      <c r="K34" s="391"/>
      <c r="L34" s="176">
        <f t="shared" si="2"/>
        <v>0</v>
      </c>
      <c r="M34" s="391"/>
      <c r="N34" s="176">
        <f t="shared" si="3"/>
        <v>0</v>
      </c>
      <c r="O34" s="391"/>
      <c r="P34" s="176">
        <f t="shared" si="4"/>
        <v>0</v>
      </c>
      <c r="Q34" s="391"/>
      <c r="R34" s="176">
        <f t="shared" si="5"/>
        <v>0</v>
      </c>
      <c r="S34" s="378">
        <f t="shared" si="6"/>
        <v>0</v>
      </c>
      <c r="T34" s="379">
        <f t="shared" si="7"/>
        <v>0</v>
      </c>
      <c r="U34" s="4"/>
    </row>
    <row r="35" spans="2:21" x14ac:dyDescent="0.25">
      <c r="B35" s="4"/>
      <c r="C35" s="201" t="s">
        <v>400</v>
      </c>
      <c r="D35" s="192" t="s">
        <v>51</v>
      </c>
      <c r="E35" s="400" t="str">
        <f>IFERROR(VLOOKUP($D35,'1. Staff Posts&amp;Salary (Listing)'!$D$11:$E$310,2,0),"")</f>
        <v/>
      </c>
      <c r="F35" s="345" t="e">
        <f>VLOOKUP(D35,'START - AWARD DETAILS'!$F$20:$I$40,3,0)</f>
        <v>#N/A</v>
      </c>
      <c r="G35" s="192" t="s">
        <v>51</v>
      </c>
      <c r="H35" s="377">
        <f>IF(E35="HEI",'START - AWARD DETAILS'!$G$12,'START - AWARD DETAILS'!$G$13)</f>
        <v>1</v>
      </c>
      <c r="I35" s="391"/>
      <c r="J35" s="176">
        <f t="shared" si="1"/>
        <v>0</v>
      </c>
      <c r="K35" s="391"/>
      <c r="L35" s="176">
        <f t="shared" si="2"/>
        <v>0</v>
      </c>
      <c r="M35" s="391"/>
      <c r="N35" s="176">
        <f t="shared" si="3"/>
        <v>0</v>
      </c>
      <c r="O35" s="391"/>
      <c r="P35" s="176">
        <f t="shared" si="4"/>
        <v>0</v>
      </c>
      <c r="Q35" s="391"/>
      <c r="R35" s="176">
        <f t="shared" si="5"/>
        <v>0</v>
      </c>
      <c r="S35" s="378">
        <f t="shared" si="6"/>
        <v>0</v>
      </c>
      <c r="T35" s="379">
        <f t="shared" si="7"/>
        <v>0</v>
      </c>
      <c r="U35" s="4"/>
    </row>
    <row r="36" spans="2:21" x14ac:dyDescent="0.25">
      <c r="B36" s="4"/>
      <c r="C36" s="201" t="s">
        <v>400</v>
      </c>
      <c r="D36" s="192" t="s">
        <v>51</v>
      </c>
      <c r="E36" s="400" t="str">
        <f>IFERROR(VLOOKUP($D36,'1. Staff Posts&amp;Salary (Listing)'!$D$11:$E$310,2,0),"")</f>
        <v/>
      </c>
      <c r="F36" s="345" t="e">
        <f>VLOOKUP(D36,'START - AWARD DETAILS'!$F$20:$I$40,3,0)</f>
        <v>#N/A</v>
      </c>
      <c r="G36" s="192" t="s">
        <v>51</v>
      </c>
      <c r="H36" s="377">
        <f>IF(E36="HEI",'START - AWARD DETAILS'!$G$12,'START - AWARD DETAILS'!$G$13)</f>
        <v>1</v>
      </c>
      <c r="I36" s="391"/>
      <c r="J36" s="176">
        <f t="shared" si="1"/>
        <v>0</v>
      </c>
      <c r="K36" s="391"/>
      <c r="L36" s="176">
        <f t="shared" si="2"/>
        <v>0</v>
      </c>
      <c r="M36" s="391"/>
      <c r="N36" s="176">
        <f t="shared" si="3"/>
        <v>0</v>
      </c>
      <c r="O36" s="391"/>
      <c r="P36" s="176">
        <f t="shared" si="4"/>
        <v>0</v>
      </c>
      <c r="Q36" s="391"/>
      <c r="R36" s="176">
        <f t="shared" si="5"/>
        <v>0</v>
      </c>
      <c r="S36" s="378">
        <f t="shared" si="6"/>
        <v>0</v>
      </c>
      <c r="T36" s="379">
        <f t="shared" si="7"/>
        <v>0</v>
      </c>
      <c r="U36" s="4"/>
    </row>
    <row r="37" spans="2:21" x14ac:dyDescent="0.25">
      <c r="B37" s="4"/>
      <c r="C37" s="201" t="s">
        <v>400</v>
      </c>
      <c r="D37" s="192" t="s">
        <v>51</v>
      </c>
      <c r="E37" s="400" t="str">
        <f>IFERROR(VLOOKUP($D37,'1. Staff Posts&amp;Salary (Listing)'!$D$11:$E$310,2,0),"")</f>
        <v/>
      </c>
      <c r="F37" s="345" t="e">
        <f>VLOOKUP(D37,'START - AWARD DETAILS'!$F$20:$I$40,3,0)</f>
        <v>#N/A</v>
      </c>
      <c r="G37" s="192" t="s">
        <v>51</v>
      </c>
      <c r="H37" s="377">
        <f>IF(E37="HEI",'START - AWARD DETAILS'!$G$12,'START - AWARD DETAILS'!$G$13)</f>
        <v>1</v>
      </c>
      <c r="I37" s="391"/>
      <c r="J37" s="176">
        <f t="shared" si="1"/>
        <v>0</v>
      </c>
      <c r="K37" s="391"/>
      <c r="L37" s="176">
        <f t="shared" si="2"/>
        <v>0</v>
      </c>
      <c r="M37" s="391"/>
      <c r="N37" s="176">
        <f t="shared" si="3"/>
        <v>0</v>
      </c>
      <c r="O37" s="391"/>
      <c r="P37" s="176">
        <f t="shared" si="4"/>
        <v>0</v>
      </c>
      <c r="Q37" s="391"/>
      <c r="R37" s="176">
        <f t="shared" si="5"/>
        <v>0</v>
      </c>
      <c r="S37" s="378">
        <f t="shared" si="6"/>
        <v>0</v>
      </c>
      <c r="T37" s="379">
        <f t="shared" si="7"/>
        <v>0</v>
      </c>
      <c r="U37" s="4"/>
    </row>
    <row r="38" spans="2:21" outlineLevel="1" x14ac:dyDescent="0.25">
      <c r="B38" s="4"/>
      <c r="C38" s="201" t="s">
        <v>400</v>
      </c>
      <c r="D38" s="192" t="s">
        <v>51</v>
      </c>
      <c r="E38" s="400" t="str">
        <f>IFERROR(VLOOKUP($D38,'1. Staff Posts&amp;Salary (Listing)'!$D$11:$E$310,2,0),"")</f>
        <v/>
      </c>
      <c r="F38" s="345" t="e">
        <f>VLOOKUP(D38,'START - AWARD DETAILS'!$F$20:$I$40,3,0)</f>
        <v>#N/A</v>
      </c>
      <c r="G38" s="192" t="s">
        <v>51</v>
      </c>
      <c r="H38" s="377">
        <f>IF(E38="HEI",'START - AWARD DETAILS'!$G$12,'START - AWARD DETAILS'!$G$13)</f>
        <v>1</v>
      </c>
      <c r="I38" s="391"/>
      <c r="J38" s="176">
        <f t="shared" si="1"/>
        <v>0</v>
      </c>
      <c r="K38" s="391"/>
      <c r="L38" s="176">
        <f t="shared" si="2"/>
        <v>0</v>
      </c>
      <c r="M38" s="391"/>
      <c r="N38" s="176">
        <f t="shared" si="3"/>
        <v>0</v>
      </c>
      <c r="O38" s="391"/>
      <c r="P38" s="176">
        <f t="shared" si="4"/>
        <v>0</v>
      </c>
      <c r="Q38" s="391"/>
      <c r="R38" s="176">
        <f t="shared" si="5"/>
        <v>0</v>
      </c>
      <c r="S38" s="378">
        <f t="shared" si="6"/>
        <v>0</v>
      </c>
      <c r="T38" s="379">
        <f t="shared" si="7"/>
        <v>0</v>
      </c>
      <c r="U38" s="4"/>
    </row>
    <row r="39" spans="2:21" outlineLevel="1" x14ac:dyDescent="0.25">
      <c r="B39" s="4"/>
      <c r="C39" s="201" t="s">
        <v>400</v>
      </c>
      <c r="D39" s="192" t="s">
        <v>51</v>
      </c>
      <c r="E39" s="400" t="str">
        <f>IFERROR(VLOOKUP($D39,'1. Staff Posts&amp;Salary (Listing)'!$D$11:$E$310,2,0),"")</f>
        <v/>
      </c>
      <c r="F39" s="345" t="e">
        <f>VLOOKUP(D39,'START - AWARD DETAILS'!$F$20:$I$40,3,0)</f>
        <v>#N/A</v>
      </c>
      <c r="G39" s="192" t="s">
        <v>51</v>
      </c>
      <c r="H39" s="377">
        <f>IF(E39="HEI",'START - AWARD DETAILS'!$G$12,'START - AWARD DETAILS'!$G$13)</f>
        <v>1</v>
      </c>
      <c r="I39" s="391"/>
      <c r="J39" s="176">
        <f t="shared" si="1"/>
        <v>0</v>
      </c>
      <c r="K39" s="391"/>
      <c r="L39" s="176">
        <f t="shared" si="2"/>
        <v>0</v>
      </c>
      <c r="M39" s="391"/>
      <c r="N39" s="176">
        <f t="shared" si="3"/>
        <v>0</v>
      </c>
      <c r="O39" s="391"/>
      <c r="P39" s="176">
        <f t="shared" si="4"/>
        <v>0</v>
      </c>
      <c r="Q39" s="391"/>
      <c r="R39" s="176">
        <f t="shared" si="5"/>
        <v>0</v>
      </c>
      <c r="S39" s="378">
        <f t="shared" si="6"/>
        <v>0</v>
      </c>
      <c r="T39" s="379">
        <f t="shared" si="7"/>
        <v>0</v>
      </c>
      <c r="U39" s="4"/>
    </row>
    <row r="40" spans="2:21" outlineLevel="1" x14ac:dyDescent="0.25">
      <c r="B40" s="4"/>
      <c r="C40" s="201" t="s">
        <v>400</v>
      </c>
      <c r="D40" s="192" t="s">
        <v>51</v>
      </c>
      <c r="E40" s="400" t="str">
        <f>IFERROR(VLOOKUP($D40,'1. Staff Posts&amp;Salary (Listing)'!$D$11:$E$310,2,0),"")</f>
        <v/>
      </c>
      <c r="F40" s="345" t="e">
        <f>VLOOKUP(D40,'START - AWARD DETAILS'!$F$20:$I$40,3,0)</f>
        <v>#N/A</v>
      </c>
      <c r="G40" s="192" t="s">
        <v>51</v>
      </c>
      <c r="H40" s="377">
        <f>IF(E40="HEI",'START - AWARD DETAILS'!$G$12,'START - AWARD DETAILS'!$G$13)</f>
        <v>1</v>
      </c>
      <c r="I40" s="391"/>
      <c r="J40" s="176">
        <f t="shared" si="1"/>
        <v>0</v>
      </c>
      <c r="K40" s="391"/>
      <c r="L40" s="176">
        <f t="shared" si="2"/>
        <v>0</v>
      </c>
      <c r="M40" s="391"/>
      <c r="N40" s="176">
        <f t="shared" si="3"/>
        <v>0</v>
      </c>
      <c r="O40" s="391"/>
      <c r="P40" s="176">
        <f t="shared" si="4"/>
        <v>0</v>
      </c>
      <c r="Q40" s="391"/>
      <c r="R40" s="176">
        <f t="shared" si="5"/>
        <v>0</v>
      </c>
      <c r="S40" s="378">
        <f t="shared" si="6"/>
        <v>0</v>
      </c>
      <c r="T40" s="379">
        <f t="shared" si="7"/>
        <v>0</v>
      </c>
      <c r="U40" s="4"/>
    </row>
    <row r="41" spans="2:21" outlineLevel="1" x14ac:dyDescent="0.25">
      <c r="B41" s="4"/>
      <c r="C41" s="201" t="s">
        <v>400</v>
      </c>
      <c r="D41" s="192" t="s">
        <v>51</v>
      </c>
      <c r="E41" s="400" t="str">
        <f>IFERROR(VLOOKUP($D41,'1. Staff Posts&amp;Salary (Listing)'!$D$11:$E$310,2,0),"")</f>
        <v/>
      </c>
      <c r="F41" s="345" t="e">
        <f>VLOOKUP(D41,'START - AWARD DETAILS'!$F$20:$I$40,3,0)</f>
        <v>#N/A</v>
      </c>
      <c r="G41" s="192" t="s">
        <v>51</v>
      </c>
      <c r="H41" s="377">
        <f>IF(E41="HEI",'START - AWARD DETAILS'!$G$12,'START - AWARD DETAILS'!$G$13)</f>
        <v>1</v>
      </c>
      <c r="I41" s="391"/>
      <c r="J41" s="176">
        <f t="shared" si="1"/>
        <v>0</v>
      </c>
      <c r="K41" s="391"/>
      <c r="L41" s="176">
        <f t="shared" si="2"/>
        <v>0</v>
      </c>
      <c r="M41" s="391"/>
      <c r="N41" s="176">
        <f t="shared" si="3"/>
        <v>0</v>
      </c>
      <c r="O41" s="391"/>
      <c r="P41" s="176">
        <f t="shared" si="4"/>
        <v>0</v>
      </c>
      <c r="Q41" s="391"/>
      <c r="R41" s="176">
        <f t="shared" si="5"/>
        <v>0</v>
      </c>
      <c r="S41" s="378">
        <f t="shared" si="6"/>
        <v>0</v>
      </c>
      <c r="T41" s="379">
        <f t="shared" si="7"/>
        <v>0</v>
      </c>
      <c r="U41" s="4"/>
    </row>
    <row r="42" spans="2:21" outlineLevel="1" x14ac:dyDescent="0.25">
      <c r="B42" s="4"/>
      <c r="C42" s="201" t="s">
        <v>400</v>
      </c>
      <c r="D42" s="192" t="s">
        <v>51</v>
      </c>
      <c r="E42" s="400" t="str">
        <f>IFERROR(VLOOKUP($D42,'1. Staff Posts&amp;Salary (Listing)'!$D$11:$E$310,2,0),"")</f>
        <v/>
      </c>
      <c r="F42" s="345" t="e">
        <f>VLOOKUP(D42,'START - AWARD DETAILS'!$F$20:$I$40,3,0)</f>
        <v>#N/A</v>
      </c>
      <c r="G42" s="192" t="s">
        <v>51</v>
      </c>
      <c r="H42" s="377">
        <f>IF(E42="HEI",'START - AWARD DETAILS'!$G$12,'START - AWARD DETAILS'!$G$13)</f>
        <v>1</v>
      </c>
      <c r="I42" s="391"/>
      <c r="J42" s="176">
        <f t="shared" si="1"/>
        <v>0</v>
      </c>
      <c r="K42" s="391"/>
      <c r="L42" s="176">
        <f t="shared" si="2"/>
        <v>0</v>
      </c>
      <c r="M42" s="391"/>
      <c r="N42" s="176">
        <f t="shared" si="3"/>
        <v>0</v>
      </c>
      <c r="O42" s="391"/>
      <c r="P42" s="176">
        <f t="shared" si="4"/>
        <v>0</v>
      </c>
      <c r="Q42" s="391"/>
      <c r="R42" s="176">
        <f t="shared" si="5"/>
        <v>0</v>
      </c>
      <c r="S42" s="378">
        <f t="shared" si="6"/>
        <v>0</v>
      </c>
      <c r="T42" s="379">
        <f t="shared" si="7"/>
        <v>0</v>
      </c>
      <c r="U42" s="4"/>
    </row>
    <row r="43" spans="2:21" outlineLevel="1" x14ac:dyDescent="0.25">
      <c r="B43" s="4"/>
      <c r="C43" s="201" t="s">
        <v>400</v>
      </c>
      <c r="D43" s="192" t="s">
        <v>51</v>
      </c>
      <c r="E43" s="400" t="str">
        <f>IFERROR(VLOOKUP($D43,'1. Staff Posts&amp;Salary (Listing)'!$D$11:$E$310,2,0),"")</f>
        <v/>
      </c>
      <c r="F43" s="345" t="e">
        <f>VLOOKUP(D43,'START - AWARD DETAILS'!$F$20:$I$40,3,0)</f>
        <v>#N/A</v>
      </c>
      <c r="G43" s="192" t="s">
        <v>51</v>
      </c>
      <c r="H43" s="377">
        <f>IF(E43="HEI",'START - AWARD DETAILS'!$G$12,'START - AWARD DETAILS'!$G$13)</f>
        <v>1</v>
      </c>
      <c r="I43" s="391"/>
      <c r="J43" s="176">
        <f t="shared" si="1"/>
        <v>0</v>
      </c>
      <c r="K43" s="391"/>
      <c r="L43" s="176">
        <f t="shared" si="2"/>
        <v>0</v>
      </c>
      <c r="M43" s="391"/>
      <c r="N43" s="176">
        <f t="shared" si="3"/>
        <v>0</v>
      </c>
      <c r="O43" s="391"/>
      <c r="P43" s="176">
        <f t="shared" si="4"/>
        <v>0</v>
      </c>
      <c r="Q43" s="391"/>
      <c r="R43" s="176">
        <f t="shared" si="5"/>
        <v>0</v>
      </c>
      <c r="S43" s="378">
        <f t="shared" si="6"/>
        <v>0</v>
      </c>
      <c r="T43" s="379">
        <f t="shared" si="7"/>
        <v>0</v>
      </c>
      <c r="U43" s="4"/>
    </row>
    <row r="44" spans="2:21" outlineLevel="1" x14ac:dyDescent="0.25">
      <c r="B44" s="4"/>
      <c r="C44" s="201" t="s">
        <v>400</v>
      </c>
      <c r="D44" s="192" t="s">
        <v>51</v>
      </c>
      <c r="E44" s="400" t="str">
        <f>IFERROR(VLOOKUP($D44,'1. Staff Posts&amp;Salary (Listing)'!$D$11:$E$310,2,0),"")</f>
        <v/>
      </c>
      <c r="F44" s="345" t="e">
        <f>VLOOKUP(D44,'START - AWARD DETAILS'!$F$20:$I$40,3,0)</f>
        <v>#N/A</v>
      </c>
      <c r="G44" s="192" t="s">
        <v>51</v>
      </c>
      <c r="H44" s="377">
        <f>IF(E44="HEI",'START - AWARD DETAILS'!$G$12,'START - AWARD DETAILS'!$G$13)</f>
        <v>1</v>
      </c>
      <c r="I44" s="391"/>
      <c r="J44" s="176">
        <f t="shared" si="1"/>
        <v>0</v>
      </c>
      <c r="K44" s="391"/>
      <c r="L44" s="176">
        <f t="shared" si="2"/>
        <v>0</v>
      </c>
      <c r="M44" s="391"/>
      <c r="N44" s="176">
        <f t="shared" si="3"/>
        <v>0</v>
      </c>
      <c r="O44" s="391"/>
      <c r="P44" s="176">
        <f t="shared" si="4"/>
        <v>0</v>
      </c>
      <c r="Q44" s="391"/>
      <c r="R44" s="176">
        <f t="shared" si="5"/>
        <v>0</v>
      </c>
      <c r="S44" s="378">
        <f t="shared" si="6"/>
        <v>0</v>
      </c>
      <c r="T44" s="379">
        <f t="shared" si="7"/>
        <v>0</v>
      </c>
      <c r="U44" s="4"/>
    </row>
    <row r="45" spans="2:21" outlineLevel="1" x14ac:dyDescent="0.25">
      <c r="B45" s="4"/>
      <c r="C45" s="201" t="s">
        <v>400</v>
      </c>
      <c r="D45" s="192" t="s">
        <v>51</v>
      </c>
      <c r="E45" s="400" t="str">
        <f>IFERROR(VLOOKUP($D45,'1. Staff Posts&amp;Salary (Listing)'!$D$11:$E$310,2,0),"")</f>
        <v/>
      </c>
      <c r="F45" s="345" t="e">
        <f>VLOOKUP(D45,'START - AWARD DETAILS'!$F$20:$I$40,3,0)</f>
        <v>#N/A</v>
      </c>
      <c r="G45" s="192" t="s">
        <v>51</v>
      </c>
      <c r="H45" s="377">
        <f>IF(E45="HEI",'START - AWARD DETAILS'!$G$12,'START - AWARD DETAILS'!$G$13)</f>
        <v>1</v>
      </c>
      <c r="I45" s="391"/>
      <c r="J45" s="176">
        <f t="shared" si="1"/>
        <v>0</v>
      </c>
      <c r="K45" s="391"/>
      <c r="L45" s="176">
        <f t="shared" si="2"/>
        <v>0</v>
      </c>
      <c r="M45" s="391"/>
      <c r="N45" s="176">
        <f t="shared" si="3"/>
        <v>0</v>
      </c>
      <c r="O45" s="391"/>
      <c r="P45" s="176">
        <f t="shared" si="4"/>
        <v>0</v>
      </c>
      <c r="Q45" s="391"/>
      <c r="R45" s="176">
        <f t="shared" si="5"/>
        <v>0</v>
      </c>
      <c r="S45" s="378">
        <f t="shared" si="6"/>
        <v>0</v>
      </c>
      <c r="T45" s="379">
        <f t="shared" si="7"/>
        <v>0</v>
      </c>
      <c r="U45" s="4"/>
    </row>
    <row r="46" spans="2:21" outlineLevel="1" x14ac:dyDescent="0.25">
      <c r="B46" s="4"/>
      <c r="C46" s="201" t="s">
        <v>400</v>
      </c>
      <c r="D46" s="192" t="s">
        <v>51</v>
      </c>
      <c r="E46" s="400" t="str">
        <f>IFERROR(VLOOKUP($D46,'1. Staff Posts&amp;Salary (Listing)'!$D$11:$E$310,2,0),"")</f>
        <v/>
      </c>
      <c r="F46" s="345" t="e">
        <f>VLOOKUP(D46,'START - AWARD DETAILS'!$F$20:$I$40,3,0)</f>
        <v>#N/A</v>
      </c>
      <c r="G46" s="192" t="s">
        <v>51</v>
      </c>
      <c r="H46" s="377">
        <f>IF(E46="HEI",'START - AWARD DETAILS'!$G$12,'START - AWARD DETAILS'!$G$13)</f>
        <v>1</v>
      </c>
      <c r="I46" s="391"/>
      <c r="J46" s="176">
        <f t="shared" si="1"/>
        <v>0</v>
      </c>
      <c r="K46" s="391"/>
      <c r="L46" s="176">
        <f t="shared" si="2"/>
        <v>0</v>
      </c>
      <c r="M46" s="391"/>
      <c r="N46" s="176">
        <f t="shared" si="3"/>
        <v>0</v>
      </c>
      <c r="O46" s="391"/>
      <c r="P46" s="176">
        <f t="shared" si="4"/>
        <v>0</v>
      </c>
      <c r="Q46" s="391"/>
      <c r="R46" s="176">
        <f t="shared" si="5"/>
        <v>0</v>
      </c>
      <c r="S46" s="378">
        <f t="shared" si="6"/>
        <v>0</v>
      </c>
      <c r="T46" s="379">
        <f t="shared" si="7"/>
        <v>0</v>
      </c>
      <c r="U46" s="4"/>
    </row>
    <row r="47" spans="2:21" outlineLevel="1" x14ac:dyDescent="0.25">
      <c r="B47" s="4"/>
      <c r="C47" s="201" t="s">
        <v>400</v>
      </c>
      <c r="D47" s="192" t="s">
        <v>51</v>
      </c>
      <c r="E47" s="400" t="str">
        <f>IFERROR(VLOOKUP($D47,'1. Staff Posts&amp;Salary (Listing)'!$D$11:$E$310,2,0),"")</f>
        <v/>
      </c>
      <c r="F47" s="345" t="e">
        <f>VLOOKUP(D47,'START - AWARD DETAILS'!$F$20:$I$40,3,0)</f>
        <v>#N/A</v>
      </c>
      <c r="G47" s="192" t="s">
        <v>51</v>
      </c>
      <c r="H47" s="377">
        <f>IF(E47="HEI",'START - AWARD DETAILS'!$G$12,'START - AWARD DETAILS'!$G$13)</f>
        <v>1</v>
      </c>
      <c r="I47" s="391"/>
      <c r="J47" s="176">
        <f t="shared" si="1"/>
        <v>0</v>
      </c>
      <c r="K47" s="391"/>
      <c r="L47" s="176">
        <f t="shared" si="2"/>
        <v>0</v>
      </c>
      <c r="M47" s="391"/>
      <c r="N47" s="176">
        <f t="shared" si="3"/>
        <v>0</v>
      </c>
      <c r="O47" s="391"/>
      <c r="P47" s="176">
        <f t="shared" si="4"/>
        <v>0</v>
      </c>
      <c r="Q47" s="391"/>
      <c r="R47" s="176">
        <f t="shared" si="5"/>
        <v>0</v>
      </c>
      <c r="S47" s="378">
        <f t="shared" si="6"/>
        <v>0</v>
      </c>
      <c r="T47" s="379">
        <f t="shared" si="7"/>
        <v>0</v>
      </c>
      <c r="U47" s="4"/>
    </row>
    <row r="48" spans="2:21" outlineLevel="1" x14ac:dyDescent="0.25">
      <c r="B48" s="4"/>
      <c r="C48" s="201" t="s">
        <v>400</v>
      </c>
      <c r="D48" s="192" t="s">
        <v>51</v>
      </c>
      <c r="E48" s="400" t="str">
        <f>IFERROR(VLOOKUP($D48,'1. Staff Posts&amp;Salary (Listing)'!$D$11:$E$310,2,0),"")</f>
        <v/>
      </c>
      <c r="F48" s="345" t="e">
        <f>VLOOKUP(D48,'START - AWARD DETAILS'!$F$20:$I$40,3,0)</f>
        <v>#N/A</v>
      </c>
      <c r="G48" s="192" t="s">
        <v>51</v>
      </c>
      <c r="H48" s="377">
        <f>IF(E48="HEI",'START - AWARD DETAILS'!$G$12,'START - AWARD DETAILS'!$G$13)</f>
        <v>1</v>
      </c>
      <c r="I48" s="391"/>
      <c r="J48" s="176">
        <f t="shared" si="1"/>
        <v>0</v>
      </c>
      <c r="K48" s="391"/>
      <c r="L48" s="176">
        <f t="shared" si="2"/>
        <v>0</v>
      </c>
      <c r="M48" s="391"/>
      <c r="N48" s="176">
        <f t="shared" si="3"/>
        <v>0</v>
      </c>
      <c r="O48" s="391"/>
      <c r="P48" s="176">
        <f t="shared" si="4"/>
        <v>0</v>
      </c>
      <c r="Q48" s="391"/>
      <c r="R48" s="176">
        <f t="shared" si="5"/>
        <v>0</v>
      </c>
      <c r="S48" s="378">
        <f t="shared" si="6"/>
        <v>0</v>
      </c>
      <c r="T48" s="379">
        <f t="shared" si="7"/>
        <v>0</v>
      </c>
      <c r="U48" s="4"/>
    </row>
    <row r="49" spans="2:21" outlineLevel="1" x14ac:dyDescent="0.25">
      <c r="B49" s="4"/>
      <c r="C49" s="201" t="s">
        <v>400</v>
      </c>
      <c r="D49" s="192" t="s">
        <v>51</v>
      </c>
      <c r="E49" s="400" t="str">
        <f>IFERROR(VLOOKUP($D49,'1. Staff Posts&amp;Salary (Listing)'!$D$11:$E$310,2,0),"")</f>
        <v/>
      </c>
      <c r="F49" s="345" t="e">
        <f>VLOOKUP(D49,'START - AWARD DETAILS'!$F$20:$I$40,3,0)</f>
        <v>#N/A</v>
      </c>
      <c r="G49" s="192" t="s">
        <v>51</v>
      </c>
      <c r="H49" s="377">
        <f>IF(E49="HEI",'START - AWARD DETAILS'!$G$12,'START - AWARD DETAILS'!$G$13)</f>
        <v>1</v>
      </c>
      <c r="I49" s="391"/>
      <c r="J49" s="176">
        <f t="shared" si="1"/>
        <v>0</v>
      </c>
      <c r="K49" s="391"/>
      <c r="L49" s="176">
        <f t="shared" si="2"/>
        <v>0</v>
      </c>
      <c r="M49" s="391"/>
      <c r="N49" s="176">
        <f t="shared" si="3"/>
        <v>0</v>
      </c>
      <c r="O49" s="391"/>
      <c r="P49" s="176">
        <f t="shared" si="4"/>
        <v>0</v>
      </c>
      <c r="Q49" s="391"/>
      <c r="R49" s="176">
        <f t="shared" si="5"/>
        <v>0</v>
      </c>
      <c r="S49" s="378">
        <f t="shared" si="6"/>
        <v>0</v>
      </c>
      <c r="T49" s="379">
        <f t="shared" si="7"/>
        <v>0</v>
      </c>
      <c r="U49" s="4"/>
    </row>
    <row r="50" spans="2:21" outlineLevel="1" x14ac:dyDescent="0.25">
      <c r="B50" s="4"/>
      <c r="C50" s="201" t="s">
        <v>400</v>
      </c>
      <c r="D50" s="192" t="s">
        <v>51</v>
      </c>
      <c r="E50" s="400" t="str">
        <f>IFERROR(VLOOKUP($D50,'1. Staff Posts&amp;Salary (Listing)'!$D$11:$E$310,2,0),"")</f>
        <v/>
      </c>
      <c r="F50" s="345" t="e">
        <f>VLOOKUP(D50,'START - AWARD DETAILS'!$F$20:$I$40,3,0)</f>
        <v>#N/A</v>
      </c>
      <c r="G50" s="192" t="s">
        <v>51</v>
      </c>
      <c r="H50" s="377">
        <f>IF(E50="HEI",'START - AWARD DETAILS'!$G$12,'START - AWARD DETAILS'!$G$13)</f>
        <v>1</v>
      </c>
      <c r="I50" s="391"/>
      <c r="J50" s="176">
        <f t="shared" si="1"/>
        <v>0</v>
      </c>
      <c r="K50" s="391"/>
      <c r="L50" s="176">
        <f t="shared" si="2"/>
        <v>0</v>
      </c>
      <c r="M50" s="391"/>
      <c r="N50" s="176">
        <f t="shared" si="3"/>
        <v>0</v>
      </c>
      <c r="O50" s="391"/>
      <c r="P50" s="176">
        <f t="shared" si="4"/>
        <v>0</v>
      </c>
      <c r="Q50" s="391"/>
      <c r="R50" s="176">
        <f t="shared" si="5"/>
        <v>0</v>
      </c>
      <c r="S50" s="378">
        <f t="shared" si="6"/>
        <v>0</v>
      </c>
      <c r="T50" s="379">
        <f t="shared" si="7"/>
        <v>0</v>
      </c>
      <c r="U50" s="4"/>
    </row>
    <row r="51" spans="2:21" outlineLevel="1" x14ac:dyDescent="0.25">
      <c r="B51" s="4"/>
      <c r="C51" s="201" t="s">
        <v>400</v>
      </c>
      <c r="D51" s="192" t="s">
        <v>51</v>
      </c>
      <c r="E51" s="400" t="str">
        <f>IFERROR(VLOOKUP($D51,'1. Staff Posts&amp;Salary (Listing)'!$D$11:$E$310,2,0),"")</f>
        <v/>
      </c>
      <c r="F51" s="345" t="e">
        <f>VLOOKUP(D51,'START - AWARD DETAILS'!$F$20:$I$40,3,0)</f>
        <v>#N/A</v>
      </c>
      <c r="G51" s="192" t="s">
        <v>51</v>
      </c>
      <c r="H51" s="377">
        <f>IF(E51="HEI",'START - AWARD DETAILS'!$G$12,'START - AWARD DETAILS'!$G$13)</f>
        <v>1</v>
      </c>
      <c r="I51" s="391"/>
      <c r="J51" s="176">
        <f t="shared" si="1"/>
        <v>0</v>
      </c>
      <c r="K51" s="391"/>
      <c r="L51" s="176">
        <f t="shared" si="2"/>
        <v>0</v>
      </c>
      <c r="M51" s="391"/>
      <c r="N51" s="176">
        <f t="shared" si="3"/>
        <v>0</v>
      </c>
      <c r="O51" s="391"/>
      <c r="P51" s="176">
        <f t="shared" si="4"/>
        <v>0</v>
      </c>
      <c r="Q51" s="391"/>
      <c r="R51" s="176">
        <f t="shared" si="5"/>
        <v>0</v>
      </c>
      <c r="S51" s="378">
        <f t="shared" si="6"/>
        <v>0</v>
      </c>
      <c r="T51" s="379">
        <f t="shared" si="7"/>
        <v>0</v>
      </c>
      <c r="U51" s="4"/>
    </row>
    <row r="52" spans="2:21" outlineLevel="1" x14ac:dyDescent="0.25">
      <c r="B52" s="4"/>
      <c r="C52" s="201" t="s">
        <v>400</v>
      </c>
      <c r="D52" s="192" t="s">
        <v>51</v>
      </c>
      <c r="E52" s="400" t="str">
        <f>IFERROR(VLOOKUP($D52,'1. Staff Posts&amp;Salary (Listing)'!$D$11:$E$310,2,0),"")</f>
        <v/>
      </c>
      <c r="F52" s="345" t="e">
        <f>VLOOKUP(D52,'START - AWARD DETAILS'!$F$20:$I$40,3,0)</f>
        <v>#N/A</v>
      </c>
      <c r="G52" s="192" t="s">
        <v>51</v>
      </c>
      <c r="H52" s="377">
        <f>IF(E52="HEI",'START - AWARD DETAILS'!$G$12,'START - AWARD DETAILS'!$G$13)</f>
        <v>1</v>
      </c>
      <c r="I52" s="391"/>
      <c r="J52" s="176">
        <f t="shared" si="1"/>
        <v>0</v>
      </c>
      <c r="K52" s="391"/>
      <c r="L52" s="176">
        <f t="shared" si="2"/>
        <v>0</v>
      </c>
      <c r="M52" s="391"/>
      <c r="N52" s="176">
        <f t="shared" si="3"/>
        <v>0</v>
      </c>
      <c r="O52" s="391"/>
      <c r="P52" s="176">
        <f t="shared" si="4"/>
        <v>0</v>
      </c>
      <c r="Q52" s="391"/>
      <c r="R52" s="176">
        <f t="shared" si="5"/>
        <v>0</v>
      </c>
      <c r="S52" s="378">
        <f t="shared" si="6"/>
        <v>0</v>
      </c>
      <c r="T52" s="379">
        <f t="shared" si="7"/>
        <v>0</v>
      </c>
      <c r="U52" s="4"/>
    </row>
    <row r="53" spans="2:21" outlineLevel="1" x14ac:dyDescent="0.25">
      <c r="B53" s="4"/>
      <c r="C53" s="201" t="s">
        <v>400</v>
      </c>
      <c r="D53" s="192" t="s">
        <v>51</v>
      </c>
      <c r="E53" s="400" t="str">
        <f>IFERROR(VLOOKUP($D53,'1. Staff Posts&amp;Salary (Listing)'!$D$11:$E$310,2,0),"")</f>
        <v/>
      </c>
      <c r="F53" s="345" t="e">
        <f>VLOOKUP(D53,'START - AWARD DETAILS'!$F$20:$I$40,3,0)</f>
        <v>#N/A</v>
      </c>
      <c r="G53" s="192" t="s">
        <v>51</v>
      </c>
      <c r="H53" s="377">
        <f>IF(E53="HEI",'START - AWARD DETAILS'!$G$12,'START - AWARD DETAILS'!$G$13)</f>
        <v>1</v>
      </c>
      <c r="I53" s="391"/>
      <c r="J53" s="176">
        <f t="shared" si="1"/>
        <v>0</v>
      </c>
      <c r="K53" s="391"/>
      <c r="L53" s="176">
        <f t="shared" si="2"/>
        <v>0</v>
      </c>
      <c r="M53" s="391"/>
      <c r="N53" s="176">
        <f t="shared" si="3"/>
        <v>0</v>
      </c>
      <c r="O53" s="391"/>
      <c r="P53" s="176">
        <f t="shared" si="4"/>
        <v>0</v>
      </c>
      <c r="Q53" s="391"/>
      <c r="R53" s="176">
        <f t="shared" si="5"/>
        <v>0</v>
      </c>
      <c r="S53" s="378">
        <f t="shared" si="6"/>
        <v>0</v>
      </c>
      <c r="T53" s="379">
        <f t="shared" si="7"/>
        <v>0</v>
      </c>
      <c r="U53" s="4"/>
    </row>
    <row r="54" spans="2:21" outlineLevel="1" x14ac:dyDescent="0.25">
      <c r="B54" s="4"/>
      <c r="C54" s="201" t="s">
        <v>400</v>
      </c>
      <c r="D54" s="192" t="s">
        <v>51</v>
      </c>
      <c r="E54" s="400" t="str">
        <f>IFERROR(VLOOKUP($D54,'1. Staff Posts&amp;Salary (Listing)'!$D$11:$E$310,2,0),"")</f>
        <v/>
      </c>
      <c r="F54" s="345" t="e">
        <f>VLOOKUP(D54,'START - AWARD DETAILS'!$F$20:$I$40,3,0)</f>
        <v>#N/A</v>
      </c>
      <c r="G54" s="192" t="s">
        <v>51</v>
      </c>
      <c r="H54" s="377">
        <f>IF(E54="HEI",'START - AWARD DETAILS'!$G$12,'START - AWARD DETAILS'!$G$13)</f>
        <v>1</v>
      </c>
      <c r="I54" s="391"/>
      <c r="J54" s="176">
        <f t="shared" si="1"/>
        <v>0</v>
      </c>
      <c r="K54" s="391"/>
      <c r="L54" s="176">
        <f t="shared" si="2"/>
        <v>0</v>
      </c>
      <c r="M54" s="391"/>
      <c r="N54" s="176">
        <f t="shared" si="3"/>
        <v>0</v>
      </c>
      <c r="O54" s="391"/>
      <c r="P54" s="176">
        <f t="shared" si="4"/>
        <v>0</v>
      </c>
      <c r="Q54" s="391"/>
      <c r="R54" s="176">
        <f t="shared" si="5"/>
        <v>0</v>
      </c>
      <c r="S54" s="378">
        <f t="shared" si="6"/>
        <v>0</v>
      </c>
      <c r="T54" s="379">
        <f t="shared" si="7"/>
        <v>0</v>
      </c>
      <c r="U54" s="4"/>
    </row>
    <row r="55" spans="2:21" outlineLevel="1" x14ac:dyDescent="0.25">
      <c r="B55" s="4"/>
      <c r="C55" s="201" t="s">
        <v>400</v>
      </c>
      <c r="D55" s="192" t="s">
        <v>51</v>
      </c>
      <c r="E55" s="400" t="str">
        <f>IFERROR(VLOOKUP($D55,'1. Staff Posts&amp;Salary (Listing)'!$D$11:$E$310,2,0),"")</f>
        <v/>
      </c>
      <c r="F55" s="345" t="e">
        <f>VLOOKUP(D55,'START - AWARD DETAILS'!$F$20:$I$40,3,0)</f>
        <v>#N/A</v>
      </c>
      <c r="G55" s="192" t="s">
        <v>51</v>
      </c>
      <c r="H55" s="377">
        <f>IF(E55="HEI",'START - AWARD DETAILS'!$G$12,'START - AWARD DETAILS'!$G$13)</f>
        <v>1</v>
      </c>
      <c r="I55" s="391"/>
      <c r="J55" s="176">
        <f t="shared" si="1"/>
        <v>0</v>
      </c>
      <c r="K55" s="391"/>
      <c r="L55" s="176">
        <f t="shared" si="2"/>
        <v>0</v>
      </c>
      <c r="M55" s="391"/>
      <c r="N55" s="176">
        <f t="shared" si="3"/>
        <v>0</v>
      </c>
      <c r="O55" s="391"/>
      <c r="P55" s="176">
        <f t="shared" si="4"/>
        <v>0</v>
      </c>
      <c r="Q55" s="391"/>
      <c r="R55" s="176">
        <f t="shared" si="5"/>
        <v>0</v>
      </c>
      <c r="S55" s="378">
        <f t="shared" si="6"/>
        <v>0</v>
      </c>
      <c r="T55" s="379">
        <f t="shared" si="7"/>
        <v>0</v>
      </c>
      <c r="U55" s="4"/>
    </row>
    <row r="56" spans="2:21" outlineLevel="1" x14ac:dyDescent="0.25">
      <c r="B56" s="4"/>
      <c r="C56" s="201" t="s">
        <v>400</v>
      </c>
      <c r="D56" s="192" t="s">
        <v>51</v>
      </c>
      <c r="E56" s="400" t="str">
        <f>IFERROR(VLOOKUP($D56,'1. Staff Posts&amp;Salary (Listing)'!$D$11:$E$310,2,0),"")</f>
        <v/>
      </c>
      <c r="F56" s="345" t="e">
        <f>VLOOKUP(D56,'START - AWARD DETAILS'!$F$20:$I$40,3,0)</f>
        <v>#N/A</v>
      </c>
      <c r="G56" s="192" t="s">
        <v>51</v>
      </c>
      <c r="H56" s="377">
        <f>IF(E56="HEI",'START - AWARD DETAILS'!$G$12,'START - AWARD DETAILS'!$G$13)</f>
        <v>1</v>
      </c>
      <c r="I56" s="391"/>
      <c r="J56" s="176">
        <f t="shared" si="1"/>
        <v>0</v>
      </c>
      <c r="K56" s="391"/>
      <c r="L56" s="176">
        <f t="shared" si="2"/>
        <v>0</v>
      </c>
      <c r="M56" s="391"/>
      <c r="N56" s="176">
        <f t="shared" si="3"/>
        <v>0</v>
      </c>
      <c r="O56" s="391"/>
      <c r="P56" s="176">
        <f t="shared" si="4"/>
        <v>0</v>
      </c>
      <c r="Q56" s="391"/>
      <c r="R56" s="176">
        <f t="shared" si="5"/>
        <v>0</v>
      </c>
      <c r="S56" s="378">
        <f t="shared" si="6"/>
        <v>0</v>
      </c>
      <c r="T56" s="379">
        <f t="shared" si="7"/>
        <v>0</v>
      </c>
      <c r="U56" s="4"/>
    </row>
    <row r="57" spans="2:21" outlineLevel="1" x14ac:dyDescent="0.25">
      <c r="B57" s="4"/>
      <c r="C57" s="201" t="s">
        <v>400</v>
      </c>
      <c r="D57" s="192" t="s">
        <v>51</v>
      </c>
      <c r="E57" s="400" t="str">
        <f>IFERROR(VLOOKUP($D57,'1. Staff Posts&amp;Salary (Listing)'!$D$11:$E$310,2,0),"")</f>
        <v/>
      </c>
      <c r="F57" s="345" t="e">
        <f>VLOOKUP(D57,'START - AWARD DETAILS'!$F$20:$I$40,3,0)</f>
        <v>#N/A</v>
      </c>
      <c r="G57" s="192" t="s">
        <v>51</v>
      </c>
      <c r="H57" s="377">
        <f>IF(E57="HEI",'START - AWARD DETAILS'!$G$12,'START - AWARD DETAILS'!$G$13)</f>
        <v>1</v>
      </c>
      <c r="I57" s="391"/>
      <c r="J57" s="176">
        <f t="shared" si="1"/>
        <v>0</v>
      </c>
      <c r="K57" s="391"/>
      <c r="L57" s="176">
        <f t="shared" si="2"/>
        <v>0</v>
      </c>
      <c r="M57" s="391"/>
      <c r="N57" s="176">
        <f t="shared" si="3"/>
        <v>0</v>
      </c>
      <c r="O57" s="391"/>
      <c r="P57" s="176">
        <f t="shared" si="4"/>
        <v>0</v>
      </c>
      <c r="Q57" s="391"/>
      <c r="R57" s="176">
        <f t="shared" si="5"/>
        <v>0</v>
      </c>
      <c r="S57" s="378">
        <f t="shared" si="6"/>
        <v>0</v>
      </c>
      <c r="T57" s="379">
        <f t="shared" si="7"/>
        <v>0</v>
      </c>
      <c r="U57" s="4"/>
    </row>
    <row r="58" spans="2:21" outlineLevel="1" x14ac:dyDescent="0.25">
      <c r="B58" s="4"/>
      <c r="C58" s="201" t="s">
        <v>400</v>
      </c>
      <c r="D58" s="192" t="s">
        <v>51</v>
      </c>
      <c r="E58" s="400" t="str">
        <f>IFERROR(VLOOKUP($D58,'1. Staff Posts&amp;Salary (Listing)'!$D$11:$E$310,2,0),"")</f>
        <v/>
      </c>
      <c r="F58" s="345" t="e">
        <f>VLOOKUP(D58,'START - AWARD DETAILS'!$F$20:$I$40,3,0)</f>
        <v>#N/A</v>
      </c>
      <c r="G58" s="192" t="s">
        <v>51</v>
      </c>
      <c r="H58" s="377">
        <f>IF(E58="HEI",'START - AWARD DETAILS'!$G$12,'START - AWARD DETAILS'!$G$13)</f>
        <v>1</v>
      </c>
      <c r="I58" s="391"/>
      <c r="J58" s="176">
        <f t="shared" si="1"/>
        <v>0</v>
      </c>
      <c r="K58" s="391"/>
      <c r="L58" s="176">
        <f t="shared" si="2"/>
        <v>0</v>
      </c>
      <c r="M58" s="391"/>
      <c r="N58" s="176">
        <f t="shared" si="3"/>
        <v>0</v>
      </c>
      <c r="O58" s="391"/>
      <c r="P58" s="176">
        <f t="shared" si="4"/>
        <v>0</v>
      </c>
      <c r="Q58" s="391"/>
      <c r="R58" s="176">
        <f t="shared" si="5"/>
        <v>0</v>
      </c>
      <c r="S58" s="378">
        <f t="shared" si="6"/>
        <v>0</v>
      </c>
      <c r="T58" s="379">
        <f t="shared" si="7"/>
        <v>0</v>
      </c>
      <c r="U58" s="4"/>
    </row>
    <row r="59" spans="2:21" outlineLevel="1" x14ac:dyDescent="0.25">
      <c r="B59" s="4"/>
      <c r="C59" s="201" t="s">
        <v>400</v>
      </c>
      <c r="D59" s="192" t="s">
        <v>51</v>
      </c>
      <c r="E59" s="400" t="str">
        <f>IFERROR(VLOOKUP($D59,'1. Staff Posts&amp;Salary (Listing)'!$D$11:$E$310,2,0),"")</f>
        <v/>
      </c>
      <c r="F59" s="345" t="e">
        <f>VLOOKUP(D59,'START - AWARD DETAILS'!$F$20:$I$40,3,0)</f>
        <v>#N/A</v>
      </c>
      <c r="G59" s="192" t="s">
        <v>51</v>
      </c>
      <c r="H59" s="377">
        <f>IF(E59="HEI",'START - AWARD DETAILS'!$G$12,'START - AWARD DETAILS'!$G$13)</f>
        <v>1</v>
      </c>
      <c r="I59" s="391"/>
      <c r="J59" s="176">
        <f t="shared" si="1"/>
        <v>0</v>
      </c>
      <c r="K59" s="391"/>
      <c r="L59" s="176">
        <f t="shared" si="2"/>
        <v>0</v>
      </c>
      <c r="M59" s="391"/>
      <c r="N59" s="176">
        <f t="shared" si="3"/>
        <v>0</v>
      </c>
      <c r="O59" s="391"/>
      <c r="P59" s="176">
        <f t="shared" si="4"/>
        <v>0</v>
      </c>
      <c r="Q59" s="391"/>
      <c r="R59" s="176">
        <f t="shared" si="5"/>
        <v>0</v>
      </c>
      <c r="S59" s="378">
        <f t="shared" si="6"/>
        <v>0</v>
      </c>
      <c r="T59" s="379">
        <f t="shared" si="7"/>
        <v>0</v>
      </c>
      <c r="U59" s="4"/>
    </row>
    <row r="60" spans="2:21" outlineLevel="1" x14ac:dyDescent="0.25">
      <c r="B60" s="4"/>
      <c r="C60" s="201" t="s">
        <v>400</v>
      </c>
      <c r="D60" s="192" t="s">
        <v>51</v>
      </c>
      <c r="E60" s="400" t="str">
        <f>IFERROR(VLOOKUP($D60,'1. Staff Posts&amp;Salary (Listing)'!$D$11:$E$310,2,0),"")</f>
        <v/>
      </c>
      <c r="F60" s="345" t="e">
        <f>VLOOKUP(D60,'START - AWARD DETAILS'!$F$20:$I$40,3,0)</f>
        <v>#N/A</v>
      </c>
      <c r="G60" s="192" t="s">
        <v>51</v>
      </c>
      <c r="H60" s="377">
        <f>IF(E60="HEI",'START - AWARD DETAILS'!$G$12,'START - AWARD DETAILS'!$G$13)</f>
        <v>1</v>
      </c>
      <c r="I60" s="391"/>
      <c r="J60" s="176">
        <f t="shared" si="1"/>
        <v>0</v>
      </c>
      <c r="K60" s="391"/>
      <c r="L60" s="176">
        <f t="shared" si="2"/>
        <v>0</v>
      </c>
      <c r="M60" s="391"/>
      <c r="N60" s="176">
        <f t="shared" si="3"/>
        <v>0</v>
      </c>
      <c r="O60" s="391"/>
      <c r="P60" s="176">
        <f t="shared" si="4"/>
        <v>0</v>
      </c>
      <c r="Q60" s="391"/>
      <c r="R60" s="176">
        <f t="shared" si="5"/>
        <v>0</v>
      </c>
      <c r="S60" s="378">
        <f>I60+K60+M60+O60+Q60</f>
        <v>0</v>
      </c>
      <c r="T60" s="379">
        <f>J60+L60+N60+P60+R60</f>
        <v>0</v>
      </c>
      <c r="U60" s="4"/>
    </row>
    <row r="61" spans="2:21" ht="15.75" outlineLevel="1" thickBot="1" x14ac:dyDescent="0.3">
      <c r="B61" s="4"/>
      <c r="C61" s="201" t="s">
        <v>400</v>
      </c>
      <c r="D61" s="192" t="s">
        <v>51</v>
      </c>
      <c r="E61" s="400" t="str">
        <f>IFERROR(VLOOKUP($D61,'1. Staff Posts&amp;Salary (Listing)'!$D$11:$E$310,2,0),"")</f>
        <v/>
      </c>
      <c r="F61" s="345" t="e">
        <f>VLOOKUP(D61,'START - AWARD DETAILS'!$F$20:$I$40,3,0)</f>
        <v>#N/A</v>
      </c>
      <c r="G61" s="192" t="s">
        <v>51</v>
      </c>
      <c r="H61" s="377">
        <f>IF(E61="HEI",'START - AWARD DETAILS'!$G$12,'START - AWARD DETAILS'!$G$13)</f>
        <v>1</v>
      </c>
      <c r="I61" s="391"/>
      <c r="J61" s="176">
        <f t="shared" si="1"/>
        <v>0</v>
      </c>
      <c r="K61" s="391"/>
      <c r="L61" s="176">
        <f t="shared" si="2"/>
        <v>0</v>
      </c>
      <c r="M61" s="391"/>
      <c r="N61" s="176">
        <f t="shared" si="3"/>
        <v>0</v>
      </c>
      <c r="O61" s="391"/>
      <c r="P61" s="176">
        <f t="shared" si="4"/>
        <v>0</v>
      </c>
      <c r="Q61" s="391"/>
      <c r="R61" s="176">
        <f t="shared" si="5"/>
        <v>0</v>
      </c>
      <c r="S61" s="378">
        <f>I61+K61+M61+O61+Q61</f>
        <v>0</v>
      </c>
      <c r="T61" s="379">
        <f>J61+L61+N61+P61+R61</f>
        <v>0</v>
      </c>
      <c r="U61" s="4"/>
    </row>
    <row r="62" spans="2:21" ht="15.75" thickBot="1" x14ac:dyDescent="0.3">
      <c r="B62" s="4"/>
      <c r="C62" s="387"/>
      <c r="D62" s="388"/>
      <c r="E62" s="401"/>
      <c r="F62" s="401"/>
      <c r="G62" s="401"/>
      <c r="H62" s="401"/>
      <c r="I62" s="389">
        <f>SUM(I12:I61)</f>
        <v>0</v>
      </c>
      <c r="J62" s="389">
        <f t="shared" ref="J62:T62" si="8">SUM(J12:J61)</f>
        <v>0</v>
      </c>
      <c r="K62" s="389">
        <f t="shared" si="8"/>
        <v>0</v>
      </c>
      <c r="L62" s="389">
        <f t="shared" si="8"/>
        <v>0</v>
      </c>
      <c r="M62" s="389">
        <f t="shared" si="8"/>
        <v>0</v>
      </c>
      <c r="N62" s="389">
        <f t="shared" si="8"/>
        <v>0</v>
      </c>
      <c r="O62" s="389">
        <f t="shared" si="8"/>
        <v>0</v>
      </c>
      <c r="P62" s="389">
        <f t="shared" si="8"/>
        <v>0</v>
      </c>
      <c r="Q62" s="389">
        <f t="shared" si="8"/>
        <v>0</v>
      </c>
      <c r="R62" s="389">
        <f t="shared" si="8"/>
        <v>0</v>
      </c>
      <c r="S62" s="389">
        <f t="shared" si="8"/>
        <v>0</v>
      </c>
      <c r="T62" s="389">
        <f t="shared" si="8"/>
        <v>0</v>
      </c>
      <c r="U62" s="4"/>
    </row>
    <row r="63" spans="2:21" ht="8.25" customHeight="1" x14ac:dyDescent="0.25">
      <c r="B63" s="4"/>
      <c r="C63" s="4"/>
      <c r="D63" s="4"/>
      <c r="E63" s="4"/>
      <c r="F63" s="4"/>
      <c r="G63" s="4"/>
      <c r="H63" s="4"/>
      <c r="I63" s="4"/>
      <c r="J63" s="4"/>
      <c r="K63" s="4"/>
      <c r="L63" s="4"/>
      <c r="M63" s="4"/>
      <c r="N63" s="4"/>
      <c r="O63" s="4"/>
      <c r="P63" s="4"/>
      <c r="Q63" s="4"/>
      <c r="R63" s="4"/>
      <c r="S63" s="4"/>
      <c r="T63" s="4"/>
      <c r="U63" s="4"/>
    </row>
    <row r="64" spans="2:21" ht="8.25" customHeight="1" thickBot="1" x14ac:dyDescent="0.3">
      <c r="B64" s="4"/>
      <c r="C64" s="4"/>
      <c r="D64" s="4"/>
      <c r="E64" s="4"/>
      <c r="F64" s="4"/>
      <c r="G64" s="4"/>
      <c r="H64" s="4"/>
      <c r="I64" s="4"/>
      <c r="J64" s="4"/>
      <c r="K64" s="4"/>
      <c r="L64" s="4"/>
      <c r="M64" s="4"/>
      <c r="N64" s="4"/>
      <c r="O64" s="4"/>
      <c r="P64" s="4"/>
      <c r="Q64" s="4"/>
      <c r="R64" s="4"/>
      <c r="S64" s="4"/>
      <c r="T64" s="4"/>
      <c r="U64" s="4"/>
    </row>
    <row r="65" spans="2:21" ht="15.75" thickBot="1" x14ac:dyDescent="0.3">
      <c r="B65" s="4"/>
      <c r="C65" s="366" t="s">
        <v>399</v>
      </c>
      <c r="D65" s="1"/>
      <c r="E65" s="1"/>
      <c r="F65" s="1"/>
      <c r="G65" s="1"/>
      <c r="H65" s="1"/>
      <c r="I65" s="1"/>
      <c r="J65" s="2"/>
      <c r="K65" s="4"/>
      <c r="L65" s="4"/>
      <c r="M65" s="4"/>
      <c r="N65" s="4"/>
      <c r="O65" s="4"/>
      <c r="P65" s="4"/>
      <c r="Q65" s="4"/>
      <c r="R65" s="4"/>
      <c r="S65" s="4"/>
      <c r="T65" s="4"/>
      <c r="U65" s="4"/>
    </row>
    <row r="66" spans="2:21" ht="260.45" customHeight="1" thickBot="1" x14ac:dyDescent="0.3">
      <c r="B66" s="4"/>
      <c r="C66" s="468"/>
      <c r="D66" s="469"/>
      <c r="E66" s="469"/>
      <c r="F66" s="469"/>
      <c r="G66" s="469"/>
      <c r="H66" s="469"/>
      <c r="I66" s="469"/>
      <c r="J66" s="470"/>
      <c r="K66" s="4"/>
      <c r="L66" s="4"/>
      <c r="M66" s="4"/>
      <c r="N66" s="4"/>
      <c r="O66" s="4"/>
      <c r="P66" s="4"/>
      <c r="Q66" s="4"/>
      <c r="R66" s="4"/>
      <c r="S66" s="4"/>
      <c r="T66" s="4"/>
      <c r="U66" s="4"/>
    </row>
    <row r="67" spans="2:21" ht="8.25" customHeight="1" x14ac:dyDescent="0.25">
      <c r="B67" s="4"/>
      <c r="C67" s="4"/>
      <c r="D67" s="4"/>
      <c r="E67" s="4"/>
      <c r="F67" s="4"/>
      <c r="G67" s="4"/>
      <c r="H67" s="4"/>
      <c r="I67" s="4"/>
      <c r="J67" s="4"/>
      <c r="K67" s="4"/>
      <c r="L67" s="4"/>
      <c r="M67" s="4"/>
      <c r="N67" s="4"/>
      <c r="O67" s="4"/>
      <c r="P67" s="4"/>
      <c r="Q67" s="4"/>
      <c r="R67" s="4"/>
      <c r="S67" s="4"/>
      <c r="T67" s="4"/>
      <c r="U67" s="4"/>
    </row>
    <row r="68" spans="2:21" ht="8.25" customHeight="1" x14ac:dyDescent="0.25"/>
    <row r="69" spans="2:21" ht="15.75" hidden="1" thickBot="1" x14ac:dyDescent="0.3">
      <c r="C69" s="29" t="s">
        <v>408</v>
      </c>
      <c r="D69" s="32" t="s">
        <v>113</v>
      </c>
      <c r="E69" s="329" t="s">
        <v>125</v>
      </c>
      <c r="F69" s="433"/>
    </row>
    <row r="70" spans="2:21" ht="15.75" hidden="1" thickBot="1" x14ac:dyDescent="0.3">
      <c r="C70" s="3" t="s">
        <v>51</v>
      </c>
      <c r="D70" s="3" t="s">
        <v>51</v>
      </c>
      <c r="E70" s="12" t="s">
        <v>51</v>
      </c>
      <c r="F70" s="12"/>
    </row>
    <row r="71" spans="2:21" ht="15.75" hidden="1" thickBot="1" x14ac:dyDescent="0.3">
      <c r="B71">
        <v>1</v>
      </c>
      <c r="C71" s="3" t="s">
        <v>417</v>
      </c>
      <c r="D71" s="3" t="str">
        <f>IF('START - AWARD DETAILS'!F21=0,"",'START - AWARD DETAILS'!F21)</f>
        <v/>
      </c>
      <c r="E71" s="93" t="str">
        <f>IF('START - AWARD DETAILS'!D21=0,"",'START - AWARD DETAILS'!D21)</f>
        <v>CORE</v>
      </c>
      <c r="F71" s="434"/>
    </row>
    <row r="72" spans="2:21" ht="15.75" hidden="1" thickBot="1" x14ac:dyDescent="0.3">
      <c r="B72">
        <v>2</v>
      </c>
      <c r="C72" s="3" t="s">
        <v>418</v>
      </c>
      <c r="D72" s="3" t="str">
        <f>IF('START - AWARD DETAILS'!F22=0,"",'START - AWARD DETAILS'!F22)</f>
        <v/>
      </c>
      <c r="E72" s="93" t="str">
        <f>IF('START - AWARD DETAILS'!D22=0,"",'START - AWARD DETAILS'!D22)</f>
        <v/>
      </c>
      <c r="F72" s="434"/>
    </row>
    <row r="73" spans="2:21" ht="15.75" hidden="1" thickBot="1" x14ac:dyDescent="0.3">
      <c r="B73">
        <v>3</v>
      </c>
      <c r="C73" s="3" t="s">
        <v>420</v>
      </c>
      <c r="D73" s="3" t="str">
        <f>IF('START - AWARD DETAILS'!F23=0,"",'START - AWARD DETAILS'!F23)</f>
        <v/>
      </c>
      <c r="E73" s="93" t="str">
        <f>IF('START - AWARD DETAILS'!D23=0,"",'START - AWARD DETAILS'!D23)</f>
        <v/>
      </c>
      <c r="F73" s="434"/>
    </row>
    <row r="74" spans="2:21" ht="15.75" hidden="1" thickBot="1" x14ac:dyDescent="0.3">
      <c r="B74">
        <v>4</v>
      </c>
      <c r="C74" s="3" t="s">
        <v>435</v>
      </c>
      <c r="D74" s="3" t="str">
        <f>IF('START - AWARD DETAILS'!F24=0,"",'START - AWARD DETAILS'!F24)</f>
        <v/>
      </c>
      <c r="E74" s="93" t="str">
        <f>IF('START - AWARD DETAILS'!D24=0,"",'START - AWARD DETAILS'!D24)</f>
        <v/>
      </c>
      <c r="F74" s="434"/>
    </row>
    <row r="75" spans="2:21" ht="15.75" hidden="1" thickBot="1" x14ac:dyDescent="0.3">
      <c r="B75">
        <v>5</v>
      </c>
      <c r="D75" s="3" t="str">
        <f>IF('START - AWARD DETAILS'!F25=0,"",'START - AWARD DETAILS'!F25)</f>
        <v/>
      </c>
      <c r="E75" s="93" t="str">
        <f>IF('START - AWARD DETAILS'!D25=0,"",'START - AWARD DETAILS'!D25)</f>
        <v/>
      </c>
      <c r="F75" s="434"/>
    </row>
    <row r="76" spans="2:21" ht="15.75" hidden="1" thickBot="1" x14ac:dyDescent="0.3">
      <c r="B76">
        <v>6</v>
      </c>
      <c r="D76" s="3" t="str">
        <f>IF('START - AWARD DETAILS'!F26=0,"",'START - AWARD DETAILS'!F26)</f>
        <v/>
      </c>
      <c r="E76" s="93" t="str">
        <f>IF('START - AWARD DETAILS'!D26=0,"",'START - AWARD DETAILS'!D26)</f>
        <v/>
      </c>
      <c r="F76" s="434"/>
    </row>
    <row r="77" spans="2:21" ht="15.75" hidden="1" thickBot="1" x14ac:dyDescent="0.3">
      <c r="B77">
        <v>7</v>
      </c>
      <c r="D77" s="3" t="str">
        <f>IF('START - AWARD DETAILS'!F27=0,"",'START - AWARD DETAILS'!F27)</f>
        <v/>
      </c>
      <c r="E77" s="93" t="str">
        <f>IF('START - AWARD DETAILS'!D27=0,"",'START - AWARD DETAILS'!D27)</f>
        <v/>
      </c>
      <c r="F77" s="434"/>
    </row>
    <row r="78" spans="2:21" ht="15.75" hidden="1" thickBot="1" x14ac:dyDescent="0.3">
      <c r="B78">
        <v>8</v>
      </c>
      <c r="D78" s="3" t="str">
        <f>IF('START - AWARD DETAILS'!F28=0,"",'START - AWARD DETAILS'!F28)</f>
        <v/>
      </c>
      <c r="E78" s="93" t="str">
        <f>IF('START - AWARD DETAILS'!D28=0,"",'START - AWARD DETAILS'!D28)</f>
        <v/>
      </c>
      <c r="F78" s="434"/>
    </row>
    <row r="79" spans="2:21" ht="15.75" hidden="1" thickBot="1" x14ac:dyDescent="0.3">
      <c r="B79">
        <v>9</v>
      </c>
      <c r="D79" s="3" t="str">
        <f>IF('START - AWARD DETAILS'!F29=0,"",'START - AWARD DETAILS'!F29)</f>
        <v/>
      </c>
      <c r="E79" s="93" t="str">
        <f>IF('START - AWARD DETAILS'!D29=0,"",'START - AWARD DETAILS'!D29)</f>
        <v/>
      </c>
      <c r="F79" s="434"/>
    </row>
    <row r="80" spans="2:21" ht="15.75" hidden="1" thickBot="1" x14ac:dyDescent="0.3">
      <c r="B80">
        <v>10</v>
      </c>
      <c r="D80" s="3" t="str">
        <f>IF('START - AWARD DETAILS'!F30=0,"",'START - AWARD DETAILS'!F30)</f>
        <v/>
      </c>
      <c r="E80" s="93" t="str">
        <f>IF('START - AWARD DETAILS'!D30=0,"",'START - AWARD DETAILS'!D30)</f>
        <v/>
      </c>
      <c r="F80" s="434"/>
    </row>
    <row r="81" spans="2:6" ht="15.75" hidden="1" thickBot="1" x14ac:dyDescent="0.3">
      <c r="B81">
        <v>11</v>
      </c>
      <c r="D81" s="3" t="str">
        <f>IF('START - AWARD DETAILS'!F31=0,"",'START - AWARD DETAILS'!F31)</f>
        <v/>
      </c>
      <c r="E81" s="93" t="str">
        <f>IF('START - AWARD DETAILS'!D31=0,"",'START - AWARD DETAILS'!D31)</f>
        <v/>
      </c>
      <c r="F81" s="434"/>
    </row>
    <row r="82" spans="2:6" ht="15.75" hidden="1" thickBot="1" x14ac:dyDescent="0.3">
      <c r="B82">
        <v>12</v>
      </c>
      <c r="D82" s="3" t="str">
        <f>IF('START - AWARD DETAILS'!F32=0,"",'START - AWARD DETAILS'!F32)</f>
        <v/>
      </c>
      <c r="E82" s="93" t="str">
        <f>IF('START - AWARD DETAILS'!D32=0,"",'START - AWARD DETAILS'!D32)</f>
        <v/>
      </c>
      <c r="F82" s="434"/>
    </row>
    <row r="83" spans="2:6" ht="15.75" hidden="1" thickBot="1" x14ac:dyDescent="0.3">
      <c r="B83">
        <v>13</v>
      </c>
      <c r="D83" s="3" t="str">
        <f>IF('START - AWARD DETAILS'!F33=0,"",'START - AWARD DETAILS'!F33)</f>
        <v/>
      </c>
      <c r="E83" s="93" t="str">
        <f>IF('START - AWARD DETAILS'!D33=0,"",'START - AWARD DETAILS'!D33)</f>
        <v/>
      </c>
      <c r="F83" s="434"/>
    </row>
    <row r="84" spans="2:6" ht="15.75" hidden="1" thickBot="1" x14ac:dyDescent="0.3">
      <c r="B84">
        <v>14</v>
      </c>
      <c r="D84" s="3" t="str">
        <f>IF('START - AWARD DETAILS'!F34=0,"",'START - AWARD DETAILS'!F34)</f>
        <v/>
      </c>
      <c r="E84" s="93" t="str">
        <f>IF('START - AWARD DETAILS'!D34=0,"",'START - AWARD DETAILS'!D34)</f>
        <v/>
      </c>
      <c r="F84" s="434"/>
    </row>
    <row r="85" spans="2:6" ht="15.75" hidden="1" thickBot="1" x14ac:dyDescent="0.3">
      <c r="B85">
        <v>15</v>
      </c>
      <c r="D85" s="3" t="str">
        <f>IF('START - AWARD DETAILS'!F35=0,"",'START - AWARD DETAILS'!F35)</f>
        <v/>
      </c>
      <c r="E85" s="93" t="str">
        <f>IF('START - AWARD DETAILS'!D35=0,"",'START - AWARD DETAILS'!D35)</f>
        <v/>
      </c>
      <c r="F85" s="434"/>
    </row>
    <row r="86" spans="2:6" ht="15.75" hidden="1" thickBot="1" x14ac:dyDescent="0.3">
      <c r="B86">
        <v>16</v>
      </c>
      <c r="D86" s="3" t="str">
        <f>IF('START - AWARD DETAILS'!F36=0,"",'START - AWARD DETAILS'!F36)</f>
        <v/>
      </c>
      <c r="E86" s="93" t="str">
        <f>IF('START - AWARD DETAILS'!D36=0,"",'START - AWARD DETAILS'!D36)</f>
        <v/>
      </c>
      <c r="F86" s="434"/>
    </row>
    <row r="87" spans="2:6" ht="15.75" hidden="1" thickBot="1" x14ac:dyDescent="0.3">
      <c r="B87">
        <v>17</v>
      </c>
      <c r="D87" s="3" t="str">
        <f>IF('START - AWARD DETAILS'!F37=0,"",'START - AWARD DETAILS'!F37)</f>
        <v/>
      </c>
      <c r="E87" s="93" t="str">
        <f>IF('START - AWARD DETAILS'!D37=0,"",'START - AWARD DETAILS'!D37)</f>
        <v/>
      </c>
      <c r="F87" s="434"/>
    </row>
    <row r="88" spans="2:6" ht="15.75" hidden="1" thickBot="1" x14ac:dyDescent="0.3">
      <c r="B88">
        <v>18</v>
      </c>
      <c r="D88" s="3" t="str">
        <f>IF('START - AWARD DETAILS'!F38=0,"",'START - AWARD DETAILS'!F38)</f>
        <v/>
      </c>
      <c r="E88" s="93" t="str">
        <f>IF('START - AWARD DETAILS'!D38=0,"",'START - AWARD DETAILS'!D38)</f>
        <v/>
      </c>
      <c r="F88" s="434"/>
    </row>
    <row r="89" spans="2:6" ht="15.75" hidden="1" thickBot="1" x14ac:dyDescent="0.3">
      <c r="B89">
        <v>19</v>
      </c>
      <c r="D89" s="3" t="str">
        <f>IF('START - AWARD DETAILS'!F39=0,"",'START - AWARD DETAILS'!F39)</f>
        <v/>
      </c>
      <c r="E89" s="93" t="str">
        <f>IF('START - AWARD DETAILS'!D39=0,"",'START - AWARD DETAILS'!D39)</f>
        <v/>
      </c>
      <c r="F89" s="434"/>
    </row>
    <row r="90" spans="2:6" hidden="1" x14ac:dyDescent="0.25">
      <c r="B90">
        <v>20</v>
      </c>
      <c r="D90" s="3" t="str">
        <f>IF('START - AWARD DETAILS'!F40=0,"",'START - AWARD DETAILS'!F40)</f>
        <v/>
      </c>
      <c r="E90" s="93" t="str">
        <f>IF('START - AWARD DETAILS'!D40=0,"",'START - AWARD DETAILS'!D40)</f>
        <v/>
      </c>
      <c r="F90" s="434"/>
    </row>
  </sheetData>
  <sheetProtection algorithmName="SHA-512" hashValue="yQ2x+OIvR53F5vgjLjDJq1qWdMlHSxfl6k1Mj9F7pb7OLcj6p7IxG8oJn27EGgv2whFfXrZO6UbCxk+X/a1P5A==" saltValue="QstSMSImBNZ/l+2ndUVyNg==" spinCount="100000" sheet="1" selectLockedCells="1"/>
  <autoFilter ref="D11:G11" xr:uid="{00000000-0009-0000-0000-000011000000}"/>
  <mergeCells count="3">
    <mergeCell ref="C3:J3"/>
    <mergeCell ref="C9:J9"/>
    <mergeCell ref="C66:J66"/>
  </mergeCells>
  <conditionalFormatting sqref="G12:G61 C12:E61">
    <cfRule type="expression" dxfId="9" priority="4" stopIfTrue="1">
      <formula>AND(OR(C12="",C12="(Select)",C12="[INSERT TEXT]"),$S12&lt;&gt;0)</formula>
    </cfRule>
  </conditionalFormatting>
  <conditionalFormatting sqref="H12:H61">
    <cfRule type="expression" dxfId="8" priority="3" stopIfTrue="1">
      <formula>H12&gt;IF($E12="HEI",INDIRECT("'AWARD DETAILS - RULES'!$G$12"),INDIRECT("'AWARD DETAILS - RULES'!$G$13"))</formula>
    </cfRule>
  </conditionalFormatting>
  <dataValidations count="3">
    <dataValidation type="decimal" operator="greaterThanOrEqual" allowBlank="1" showInputMessage="1" showErrorMessage="1" errorTitle="Travel, Subsistence and Conference Fees" error="Please enter a full numeric value in £'s only." sqref="I12:R12 P13:P61 J13:J61 L13:L61 N13:N61 R13:R61" xr:uid="{00000000-0002-0000-1100-000000000000}">
      <formula1>0</formula1>
    </dataValidation>
    <dataValidation type="list" allowBlank="1" showInputMessage="1" showErrorMessage="1" sqref="D12:D61" xr:uid="{00000000-0002-0000-1100-000001000000}">
      <formula1>$D$68:$D$90</formula1>
    </dataValidation>
    <dataValidation type="list" allowBlank="1" showInputMessage="1" showErrorMessage="1" sqref="G12:G61" xr:uid="{00000000-0002-0000-1100-000002000000}">
      <formula1>$E$68:$E$90</formula1>
    </dataValidation>
  </dataValidations>
  <pageMargins left="0.7" right="0.7" top="0.75" bottom="0.75" header="0.3" footer="0.3"/>
  <pageSetup paperSize="9" scale="42" orientation="portrait" r:id="rId1"/>
  <ignoredErrors>
    <ignoredError sqref="J12:J13 J35:T59 J14:J15 L14:L15 N14:N15 P14:P15 R15 J16:J17 L16:L17 N16:N17 P16:P17 R16:T17 J18 L18 N18 P18 R18:T18 J19:J24 L19:L24 N19:N24 P19:P24 R19:T24 J25 L25 J26 L26 N25 N26 P25 P26 R25:T25 R26:T26 L12:L13 J27:J30 L27:L30 J31:L31 N31 N12:N13 N27:N30 P31 P12:P13 P27:P30 J32:P34 R32:T34 R31:T31 R13 R27:T30 J61 J60 L60 L61 N60 N61 P60 P61 R60 R61 R12 R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IU53"/>
  <sheetViews>
    <sheetView showGridLines="0" tabSelected="1" topLeftCell="C1" workbookViewId="0">
      <selection activeCell="C11" sqref="C11"/>
    </sheetView>
  </sheetViews>
  <sheetFormatPr defaultColWidth="0" defaultRowHeight="15" zeroHeight="1" outlineLevelRow="1" x14ac:dyDescent="0.25"/>
  <cols>
    <col min="1" max="2" width="1.42578125" customWidth="1"/>
    <col min="3" max="3" width="37.140625" customWidth="1"/>
    <col min="4" max="9" width="20.42578125" customWidth="1"/>
    <col min="10" max="11" width="1.42578125" customWidth="1"/>
    <col min="12" max="17" width="10.42578125" customWidth="1"/>
    <col min="18" max="21" width="9.140625" customWidth="1"/>
    <col min="22" max="22" width="1.42578125" customWidth="1"/>
    <col min="23" max="255" width="9.140625" hidden="1" customWidth="1"/>
    <col min="256" max="16384" width="3.42578125" hidden="1"/>
  </cols>
  <sheetData>
    <row r="1" spans="2:10" ht="8.25" customHeight="1" x14ac:dyDescent="0.25"/>
    <row r="2" spans="2:10" ht="8.25" customHeight="1" thickBot="1" x14ac:dyDescent="0.3">
      <c r="B2" s="4"/>
      <c r="C2" s="4"/>
      <c r="D2" s="4"/>
      <c r="E2" s="4"/>
      <c r="F2" s="4"/>
      <c r="G2" s="4"/>
      <c r="H2" s="4"/>
      <c r="I2" s="4"/>
      <c r="J2" s="4"/>
    </row>
    <row r="3" spans="2:10" ht="20.25" customHeight="1" thickBot="1" x14ac:dyDescent="0.3">
      <c r="B3" s="4"/>
      <c r="C3" s="447" t="s">
        <v>40</v>
      </c>
      <c r="D3" s="448"/>
      <c r="E3" s="448"/>
      <c r="F3" s="448"/>
      <c r="G3" s="448"/>
      <c r="H3" s="448"/>
      <c r="I3" s="448"/>
      <c r="J3" s="4"/>
    </row>
    <row r="4" spans="2:10" ht="8.25" customHeight="1" thickBot="1" x14ac:dyDescent="0.3">
      <c r="B4" s="4"/>
      <c r="C4" s="4"/>
      <c r="D4" s="4"/>
      <c r="E4" s="4"/>
      <c r="F4" s="4"/>
      <c r="G4" s="4"/>
      <c r="H4" s="4"/>
      <c r="I4" s="4"/>
      <c r="J4" s="4"/>
    </row>
    <row r="5" spans="2:10" s="39" customFormat="1" ht="20.25" customHeight="1" thickBot="1" x14ac:dyDescent="0.25">
      <c r="B5" s="36"/>
      <c r="C5" s="5" t="s">
        <v>41</v>
      </c>
      <c r="D5" s="261" t="str">
        <f>IF('START - AWARD DETAILS'!$D$13="","",'START - AWARD DETAILS'!$D$13)</f>
        <v/>
      </c>
      <c r="E5" s="37"/>
      <c r="F5" s="37"/>
      <c r="G5" s="37"/>
      <c r="H5" s="37"/>
      <c r="I5" s="38"/>
      <c r="J5" s="36"/>
    </row>
    <row r="6" spans="2:10" s="39" customFormat="1" ht="8.25" customHeight="1" thickBot="1" x14ac:dyDescent="0.25">
      <c r="B6" s="36"/>
      <c r="C6" s="36"/>
      <c r="D6" s="36"/>
      <c r="E6" s="36"/>
      <c r="F6" s="36"/>
      <c r="G6" s="36"/>
      <c r="H6" s="36"/>
      <c r="I6" s="36"/>
      <c r="J6" s="36"/>
    </row>
    <row r="7" spans="2:10" s="39" customFormat="1" ht="20.25" customHeight="1" thickBot="1" x14ac:dyDescent="0.25">
      <c r="B7" s="36"/>
      <c r="C7" s="44" t="s">
        <v>42</v>
      </c>
      <c r="D7" s="261" t="str">
        <f>IF('START - AWARD DETAILS'!$D$14="","",'START - AWARD DETAILS'!$D$14)</f>
        <v/>
      </c>
      <c r="E7" s="37"/>
      <c r="F7" s="37"/>
      <c r="G7" s="37"/>
      <c r="H7" s="37"/>
      <c r="I7" s="38"/>
      <c r="J7" s="36"/>
    </row>
    <row r="8" spans="2:10" ht="8.25" customHeight="1" thickBot="1" x14ac:dyDescent="0.3">
      <c r="B8" s="4"/>
      <c r="C8" s="4"/>
      <c r="D8" s="4"/>
      <c r="E8" s="4"/>
      <c r="F8" s="4"/>
      <c r="G8" s="4"/>
      <c r="H8" s="4"/>
      <c r="I8" s="4"/>
      <c r="J8" s="4"/>
    </row>
    <row r="9" spans="2:10" ht="20.25" customHeight="1" thickBot="1" x14ac:dyDescent="0.3">
      <c r="B9" s="4"/>
      <c r="C9" s="449" t="s">
        <v>43</v>
      </c>
      <c r="D9" s="450"/>
      <c r="E9" s="450"/>
      <c r="F9" s="450"/>
      <c r="G9" s="450"/>
      <c r="H9" s="450"/>
      <c r="I9" s="451"/>
      <c r="J9" s="4"/>
    </row>
    <row r="10" spans="2:10" ht="21.75" customHeight="1" thickBot="1" x14ac:dyDescent="0.3">
      <c r="B10" s="4"/>
      <c r="C10" s="99" t="s">
        <v>44</v>
      </c>
      <c r="D10" s="4"/>
      <c r="E10" s="4"/>
      <c r="F10" s="4"/>
      <c r="G10" s="4"/>
      <c r="H10" s="4"/>
      <c r="I10" s="4"/>
      <c r="J10" s="4"/>
    </row>
    <row r="11" spans="2:10" ht="27" customHeight="1" thickBot="1" x14ac:dyDescent="0.3">
      <c r="B11" s="4"/>
      <c r="C11" s="169" t="s">
        <v>45</v>
      </c>
      <c r="D11" s="4"/>
      <c r="E11" s="4"/>
      <c r="F11" s="4"/>
      <c r="G11" s="4"/>
      <c r="H11" s="4"/>
      <c r="I11" s="4"/>
      <c r="J11" s="4"/>
    </row>
    <row r="12" spans="2:10" ht="8.25" customHeight="1" x14ac:dyDescent="0.25">
      <c r="B12" s="4"/>
      <c r="C12" s="4"/>
      <c r="D12" s="4"/>
      <c r="E12" s="4"/>
      <c r="F12" s="4"/>
      <c r="G12" s="4"/>
      <c r="H12" s="4"/>
      <c r="I12" s="4"/>
      <c r="J12" s="4"/>
    </row>
    <row r="13" spans="2:10" ht="8.25" customHeight="1" thickBot="1" x14ac:dyDescent="0.3">
      <c r="B13" s="4"/>
      <c r="C13" s="4"/>
      <c r="D13" s="4"/>
      <c r="E13" s="4"/>
      <c r="F13" s="4"/>
      <c r="G13" s="4"/>
      <c r="H13" s="4"/>
      <c r="I13" s="4"/>
      <c r="J13" s="4"/>
    </row>
    <row r="14" spans="2:10" ht="30" customHeight="1" thickBot="1" x14ac:dyDescent="0.3">
      <c r="B14" s="4"/>
      <c r="C14" s="262" t="s">
        <v>46</v>
      </c>
      <c r="D14" s="263" t="s">
        <v>30</v>
      </c>
      <c r="E14" s="263" t="s">
        <v>31</v>
      </c>
      <c r="F14" s="263" t="s">
        <v>32</v>
      </c>
      <c r="G14" s="263" t="s">
        <v>33</v>
      </c>
      <c r="H14" s="264" t="s">
        <v>34</v>
      </c>
      <c r="I14" s="265" t="s">
        <v>35</v>
      </c>
      <c r="J14" s="4"/>
    </row>
    <row r="15" spans="2:10" ht="30" customHeight="1" thickBot="1" x14ac:dyDescent="0.3">
      <c r="B15" s="4"/>
      <c r="C15" s="266" t="s">
        <v>47</v>
      </c>
      <c r="D15" s="267">
        <f>SUM(D16:D23)</f>
        <v>0</v>
      </c>
      <c r="E15" s="267">
        <f>SUM(E16:E23)</f>
        <v>0</v>
      </c>
      <c r="F15" s="267">
        <f>SUM(F16:F23)</f>
        <v>0</v>
      </c>
      <c r="G15" s="267">
        <f>SUM(G16:G23)</f>
        <v>0</v>
      </c>
      <c r="H15" s="267">
        <f>SUM(H16:H23)</f>
        <v>0</v>
      </c>
      <c r="I15" s="268">
        <f t="shared" ref="I15:I23" si="0">SUM(D15:H15)</f>
        <v>0</v>
      </c>
      <c r="J15" s="4"/>
    </row>
    <row r="16" spans="2:10" ht="30" customHeight="1" outlineLevel="1" x14ac:dyDescent="0.25">
      <c r="B16" s="4"/>
      <c r="C16" s="258" t="s">
        <v>15</v>
      </c>
      <c r="D16" s="269">
        <f>IFERROR(SUMIFS('2. Staff Costs (Annual)'!$N$13:$N$312,'2. Staff Costs (Annual)'!$G$13:$G$312,IF($C$11="ALL THEMES","*",$C$11),'2. Staff Costs (Annual)'!$H$13:$H$312,"&lt;&gt;NHS Support Cost Staff"),"")</f>
        <v>0</v>
      </c>
      <c r="E16" s="269">
        <f>IFERROR(SUMIFS('2. Staff Costs (Annual)'!$S$13:$S$312,'2. Staff Costs (Annual)'!$G$13:$G$312,IF($C$11="ALL THEMES","*",$C$11),'2. Staff Costs (Annual)'!$H$13:$H$312,"&lt;&gt;NHS Support Cost Staff"),"")</f>
        <v>0</v>
      </c>
      <c r="F16" s="269">
        <f>IFERROR(SUMIFS('2. Staff Costs (Annual)'!$X$13:$X$312,'2. Staff Costs (Annual)'!$G$13:$G$312,IF($C$11="ALL THEMES","*",$C$11),'2. Staff Costs (Annual)'!$H$13:$H$312,"&lt;&gt;NHS Support Cost Staff"),"")</f>
        <v>0</v>
      </c>
      <c r="G16" s="269">
        <f>IFERROR(SUMIFS('2. Staff Costs (Annual)'!$AC$13:$AC$312,'2. Staff Costs (Annual)'!$G$13:$G$312,IF($C$11="ALL THEMES","*",$C$11),'2. Staff Costs (Annual)'!$H$13:$H$312,"&lt;&gt;NHS Support Cost Staff"),"")</f>
        <v>0</v>
      </c>
      <c r="H16" s="269">
        <f>IFERROR(SUMIFS('2. Staff Costs (Annual)'!$AH$13:$AH$312,'2. Staff Costs (Annual)'!$G$13:$G$312,IF($C$11="ALL THEMES","*",$C$11),'2. Staff Costs (Annual)'!$H$13:$H$312,"&lt;&gt;NHS Support Cost Staff"),"")</f>
        <v>0</v>
      </c>
      <c r="I16" s="49">
        <f t="shared" si="0"/>
        <v>0</v>
      </c>
      <c r="J16" s="4"/>
    </row>
    <row r="17" spans="2:10" ht="30" customHeight="1" outlineLevel="1" x14ac:dyDescent="0.25">
      <c r="B17" s="4"/>
      <c r="C17" s="259" t="s">
        <v>632</v>
      </c>
      <c r="D17" s="35">
        <f>IFERROR(SUMIFS('3.Travel,Subsistence&amp;Conference'!$K$12:$K$70,'3.Travel,Subsistence&amp;Conference'!$H$12:$H$70,IF($C$11="ALL THEMES","*",$C$11)),"")</f>
        <v>0</v>
      </c>
      <c r="E17" s="35">
        <f>IFERROR(SUMIFS('3.Travel,Subsistence&amp;Conference'!$L$12:$L$70,'3.Travel,Subsistence&amp;Conference'!$H$12:$H$70,IF($C$11="ALL THEMES","*",$C$11)),"")</f>
        <v>0</v>
      </c>
      <c r="F17" s="35">
        <f>IFERROR(SUMIFS('3.Travel,Subsistence&amp;Conference'!$M$12:$M$70,'3.Travel,Subsistence&amp;Conference'!$H$12:$H$70,IF($C$11="ALL THEMES","*",$C$11)),"")</f>
        <v>0</v>
      </c>
      <c r="G17" s="35">
        <f>IFERROR(SUMIFS('3.Travel,Subsistence&amp;Conference'!$O$12:$O$70,'3.Travel,Subsistence&amp;Conference'!$H$12:$H$70,IF($C$11="ALL THEMES","*",$C$11)),"")</f>
        <v>0</v>
      </c>
      <c r="H17" s="40">
        <f>IFERROR(SUMIFS('3.Travel,Subsistence&amp;Conference'!$Q$12:$Q$70,'3.Travel,Subsistence&amp;Conference'!$H$12:$H$70,IF($C$11="ALL THEMES","*",$C$11)),"")</f>
        <v>0</v>
      </c>
      <c r="I17" s="41">
        <f t="shared" si="0"/>
        <v>0</v>
      </c>
      <c r="J17" s="4"/>
    </row>
    <row r="18" spans="2:10" ht="30" customHeight="1" outlineLevel="1" x14ac:dyDescent="0.25">
      <c r="B18" s="4"/>
      <c r="C18" s="259" t="s">
        <v>17</v>
      </c>
      <c r="D18" s="35">
        <f>IFERROR(SUMIFS('4. Equipment'!$J$12:$J$82,'4. Equipment'!$G$12:$G$82,IF($C$11="ALL THEMES","*",$C$11)),"")</f>
        <v>0</v>
      </c>
      <c r="E18" s="35">
        <f>IFERROR(SUMIFS('4. Equipment'!$L$12:$L$82,'4. Equipment'!$G$12:$G$82,IF($C$11="ALL THEMES","*",$C$11)),"")</f>
        <v>0</v>
      </c>
      <c r="F18" s="35">
        <f>IFERROR(SUMIFS('4. Equipment'!$N$12:$N$82,'4. Equipment'!$G$12:$G$82,IF($C$11="ALL THEMES","*",$C$11)),"")</f>
        <v>0</v>
      </c>
      <c r="G18" s="35">
        <f>IFERROR(SUMIFS('4. Equipment'!$P$12:$P$82,'4. Equipment'!$G$12:$G$82,IF($C$11="ALL THEMES","*",$C$11)),"")</f>
        <v>0</v>
      </c>
      <c r="H18" s="35">
        <f>IFERROR(SUMIFS('4. Equipment'!$R$12:$R$82,'4. Equipment'!$G$12:$G$82,IF($C$11="ALL THEMES","*",$C$11)),"")</f>
        <v>0</v>
      </c>
      <c r="I18" s="41">
        <f t="shared" si="0"/>
        <v>0</v>
      </c>
      <c r="J18" s="4"/>
    </row>
    <row r="19" spans="2:10" ht="30" customHeight="1" outlineLevel="1" x14ac:dyDescent="0.25">
      <c r="B19" s="4"/>
      <c r="C19" s="259" t="s">
        <v>18</v>
      </c>
      <c r="D19" s="35">
        <f>IFERROR(SUMIFS('5. Consumables'!$J$12:$J$61,'5. Consumables'!$G$12:$G$61,IF($C$11="ALL THEMES","*",$C$11)),"")</f>
        <v>0</v>
      </c>
      <c r="E19" s="35">
        <f>IFERROR(SUMIFS('5. Consumables'!$L$12:$L$61,'5. Consumables'!$G$12:$G$61,IF($C$11="ALL THEMES","*",$C$11)),"")</f>
        <v>0</v>
      </c>
      <c r="F19" s="35">
        <f>IFERROR(SUMIFS('5. Consumables'!$N$12:$N$61,'5. Consumables'!$G$12:$G$61,IF($C$11="ALL THEMES","*",$C$11)),"")</f>
        <v>0</v>
      </c>
      <c r="G19" s="35">
        <f>IFERROR(SUMIFS('5. Consumables'!$P$12:$P$61,'5. Consumables'!$G$12:$G$61,IF($C$11="ALL THEMES","*",$C$11)),"")</f>
        <v>0</v>
      </c>
      <c r="H19" s="35">
        <f>IFERROR(SUMIFS('5. Consumables'!$R$12:$R$61,'5. Consumables'!$G$12:$G$61,IF($C$11="ALL THEMES","*",$C$11)),"")</f>
        <v>0</v>
      </c>
      <c r="I19" s="41">
        <f t="shared" si="0"/>
        <v>0</v>
      </c>
      <c r="J19" s="4"/>
    </row>
    <row r="20" spans="2:10" ht="30" customHeight="1" outlineLevel="1" x14ac:dyDescent="0.25">
      <c r="B20" s="4"/>
      <c r="C20" s="259" t="s">
        <v>630</v>
      </c>
      <c r="D20" s="35">
        <f>IFERROR(SUMIFS('6. CEI'!$J$12:$J$61,'6. CEI'!$G$12:$G$61,IF($C$11="ALL THEMES","*",$C$11)),"")</f>
        <v>0</v>
      </c>
      <c r="E20" s="35">
        <f>IFERROR(SUMIFS('6. CEI'!$L$12:$L$61,'6. CEI'!$G$12:$G$61,IF($C$11="ALL THEMES","*",$C$11)),"")</f>
        <v>0</v>
      </c>
      <c r="F20" s="35">
        <f>IFERROR(SUMIFS('6. CEI'!$N$12:$N$61,'6. CEI'!$G$12:$G$61,IF($C$11="ALL THEMES","*",$C$11)),"")</f>
        <v>0</v>
      </c>
      <c r="G20" s="35">
        <f>IFERROR(SUMIFS('6. CEI'!$P$12:$P$61,'6. CEI'!$G$12:$G$61,IF($C$11="ALL THEMES","*",$C$11)),"")</f>
        <v>0</v>
      </c>
      <c r="H20" s="35">
        <f>IFERROR(SUMIFS('6. CEI'!$R$12:$R$61,'6. CEI'!$G$12:$G$61,IF($C$11="ALL THEMES","*",$C$11)),"")</f>
        <v>0</v>
      </c>
      <c r="I20" s="41">
        <f t="shared" si="0"/>
        <v>0</v>
      </c>
      <c r="J20" s="4"/>
    </row>
    <row r="21" spans="2:10" ht="30" customHeight="1" outlineLevel="1" x14ac:dyDescent="0.25">
      <c r="B21" s="4"/>
      <c r="C21" s="259" t="s">
        <v>20</v>
      </c>
      <c r="D21" s="35">
        <f>IFERROR(SUMIFS('7. Dissemination'!$J$12:$J$61,'7. Dissemination'!$G$12:$G$61,IF($C$11="ALL THEMES","*",$C$11)),"")</f>
        <v>0</v>
      </c>
      <c r="E21" s="35">
        <f>IFERROR(SUMIFS('7. Dissemination'!$L$12:$L$61,'7. Dissemination'!$G$12:$G$61,IF($C$11="ALL THEMES","*",$C$11)),"")</f>
        <v>0</v>
      </c>
      <c r="F21" s="35">
        <f>IFERROR(SUMIFS('7. Dissemination'!$N$12:$N$61,'7. Dissemination'!$G$12:$G$61,IF($C$11="ALL THEMES","*",$C$11)),"")</f>
        <v>0</v>
      </c>
      <c r="G21" s="35">
        <f>IFERROR(SUMIFS('7. Dissemination'!$P$12:$P$61,'7. Dissemination'!$G$12:$G$61,IF($C$11="ALL THEMES","*",$C$11)),"")</f>
        <v>0</v>
      </c>
      <c r="H21" s="35">
        <f>IFERROR(SUMIFS('7. Dissemination'!$R$12:$R$61,'7. Dissemination'!$G$12:$G$61,IF($C$11="ALL THEMES","*",$C$11)),"")</f>
        <v>0</v>
      </c>
      <c r="I21" s="41">
        <f t="shared" si="0"/>
        <v>0</v>
      </c>
      <c r="J21" s="4"/>
    </row>
    <row r="22" spans="2:10" ht="30" customHeight="1" outlineLevel="1" x14ac:dyDescent="0.25">
      <c r="B22" s="4"/>
      <c r="C22" s="161" t="s">
        <v>631</v>
      </c>
      <c r="D22" s="35">
        <f>IFERROR(SUMIFS('8.MonitoringEvaluation&amp;Learning'!$J$12:$J$61,'8.MonitoringEvaluation&amp;Learning'!$G$12:$G$61,IF($C$11="ALL THEMES","*",$C$11)),"")</f>
        <v>0</v>
      </c>
      <c r="E22" s="35">
        <f>IFERROR(SUMIFS('8.MonitoringEvaluation&amp;Learning'!$L$12:$L$61,'8.MonitoringEvaluation&amp;Learning'!$G$12:$G$61,IF($C$11="ALL THEMES","*",$C$11)),"")</f>
        <v>0</v>
      </c>
      <c r="F22" s="35">
        <f>IFERROR(SUMIFS('8.MonitoringEvaluation&amp;Learning'!$N$12:$N$61,'8.MonitoringEvaluation&amp;Learning'!$G$12:$G$61,IF($C$11="ALL THEMES","*",$C$11)),"")</f>
        <v>0</v>
      </c>
      <c r="G22" s="35">
        <f>IFERROR(SUMIFS('8.MonitoringEvaluation&amp;Learning'!$P$12:$P$61,'8.MonitoringEvaluation&amp;Learning'!$G$12:$G$61,IF($C$11="ALL THEMES","*",$C$11)),"")</f>
        <v>0</v>
      </c>
      <c r="H22" s="35">
        <f>IFERROR(SUMIFS('8.MonitoringEvaluation&amp;Learning'!$R$12:$R$61,'8.MonitoringEvaluation&amp;Learning'!$G$12:$G$61,IF($C$11="ALL THEMES","*",$C$11)),"")</f>
        <v>0</v>
      </c>
      <c r="I22" s="41">
        <f t="shared" si="0"/>
        <v>0</v>
      </c>
      <c r="J22" s="4"/>
    </row>
    <row r="23" spans="2:10" ht="30" customHeight="1" outlineLevel="1" thickBot="1" x14ac:dyDescent="0.3">
      <c r="B23" s="4"/>
      <c r="C23" s="161" t="s">
        <v>22</v>
      </c>
      <c r="D23" s="35">
        <f>IFERROR(SUMIFS('9. Other Direct Costs '!$J$12:$J$61,'9. Other Direct Costs '!$G$12:$G$61,IF($C$11="ALL THEMES","*",$C$11)),"")</f>
        <v>0</v>
      </c>
      <c r="E23" s="35">
        <f>IFERROR(SUMIFS('9. Other Direct Costs '!$L$12:$L$61,'9. Other Direct Costs '!$G$12:$G$61,IF($C$11="ALL THEMES","*",$C$11)),"")</f>
        <v>0</v>
      </c>
      <c r="F23" s="35">
        <f>IFERROR(SUMIFS('9. Other Direct Costs '!$N$12:$N$61,'9. Other Direct Costs '!$G$12:$G$61,IF($C$11="ALL THEMES","*",$C$11)),"")</f>
        <v>0</v>
      </c>
      <c r="G23" s="35">
        <f>IFERROR(SUMIFS('9. Other Direct Costs '!$P$12:$P$61,'9. Other Direct Costs '!$G$12:$G$61,IF($C$11="ALL THEMES","*",$C$11)),"")</f>
        <v>0</v>
      </c>
      <c r="H23" s="35">
        <f>IFERROR(SUMIFS('9. Other Direct Costs '!$R$12:$R$61,'9. Other Direct Costs '!$G$12:$G$61,IF($C$11="ALL THEMES","*",$C$11)),"")</f>
        <v>0</v>
      </c>
      <c r="I23" s="42">
        <f t="shared" si="0"/>
        <v>0</v>
      </c>
      <c r="J23" s="4"/>
    </row>
    <row r="24" spans="2:10" ht="30" customHeight="1" thickBot="1" x14ac:dyDescent="0.3">
      <c r="B24" s="4"/>
      <c r="C24" s="266" t="s">
        <v>23</v>
      </c>
      <c r="D24" s="267">
        <f t="shared" ref="D24:I24" si="1">SUM(D25:D26)</f>
        <v>0</v>
      </c>
      <c r="E24" s="267">
        <f t="shared" si="1"/>
        <v>0</v>
      </c>
      <c r="F24" s="267">
        <f t="shared" si="1"/>
        <v>0</v>
      </c>
      <c r="G24" s="267">
        <f t="shared" si="1"/>
        <v>0</v>
      </c>
      <c r="H24" s="270">
        <f t="shared" si="1"/>
        <v>0</v>
      </c>
      <c r="I24" s="268">
        <f t="shared" si="1"/>
        <v>0</v>
      </c>
      <c r="J24" s="4"/>
    </row>
    <row r="25" spans="2:10" ht="30" customHeight="1" outlineLevel="1" x14ac:dyDescent="0.25">
      <c r="B25" s="4"/>
      <c r="C25" s="244" t="s">
        <v>48</v>
      </c>
      <c r="D25" s="125">
        <f>IFERROR(SUMIFS('10. Indirect Costs'!$L$13:$L$62,'10. Indirect Costs'!$F$13:$F$62,IF($C$11="ALL THEMES","*",$C$11),'10. Indirect Costs'!$G$13:$G$62,"Estate Costs"),"")</f>
        <v>0</v>
      </c>
      <c r="E25" s="125">
        <f>IFERROR(SUMIFS('10. Indirect Costs'!$P$13:$P$62,'10. Indirect Costs'!$F$13:$F$62,IF($C$11="ALL THEMES","*",$C$11), '10. Indirect Costs'!$G$13:$G$62,"Estate Costs"),"")</f>
        <v>0</v>
      </c>
      <c r="F25" s="125">
        <f>IFERROR(SUMIFS('10. Indirect Costs'!$T$13:$T$62,'10. Indirect Costs'!$F$13:$F$62,IF($C$11="ALL THEMES","*",$C$11),'10. Indirect Costs'!$G$13:$G$62,"Estate Costs"),"")</f>
        <v>0</v>
      </c>
      <c r="G25" s="125">
        <f>IFERROR(SUMIFS('10. Indirect Costs'!$X$13:$X$62,'10. Indirect Costs'!$F$13:$F$62,IF($C$11="ALL THEMES","*",$C$11),'10. Indirect Costs'!$G$13:$G$62, "Estate Costs"),"")</f>
        <v>0</v>
      </c>
      <c r="H25" s="126">
        <f>IFERROR(SUMIFS('10. Indirect Costs'!$AB$13:$AB$62,'10. Indirect Costs'!$F$13:$F$62,IF($C$11="ALL THEMES","*",$C$11), '10. Indirect Costs'!$G$13:$G$62,"Estate Costs"),"")</f>
        <v>0</v>
      </c>
      <c r="I25" s="124">
        <f>SUM(D25:H25)</f>
        <v>0</v>
      </c>
      <c r="J25" s="4"/>
    </row>
    <row r="26" spans="2:10" ht="30" customHeight="1" outlineLevel="1" thickBot="1" x14ac:dyDescent="0.3">
      <c r="B26" s="4"/>
      <c r="C26" s="245" t="s">
        <v>49</v>
      </c>
      <c r="D26" s="48">
        <f>IFERROR(SUMIFS('10. Indirect Costs'!$L$13:$L$62,'10. Indirect Costs'!$F$13:$F$62,IF($C$11="ALL THEMES","*",$C$11),'10. Indirect Costs'!$G$13:$G$62,"Other Indirect costs"),"")</f>
        <v>0</v>
      </c>
      <c r="E26" s="48">
        <f>IFERROR(SUMIFS('10. Indirect Costs'!$P$13:$P$62,'10. Indirect Costs'!$F$13:$F$62,IF($C$11="ALL THEMES","*",$C$11), '10. Indirect Costs'!$G$13:$G$62,"Other Indirect costs"),"")</f>
        <v>0</v>
      </c>
      <c r="F26" s="48">
        <f>IFERROR(SUMIFS('10. Indirect Costs'!$T$13:$T$62,'10. Indirect Costs'!$F$13:$F$62,IF($C$11="ALL THEMES","*",$C$11),'10. Indirect Costs'!$G$13:$G$62,"Other Indirect costs"),"")</f>
        <v>0</v>
      </c>
      <c r="G26" s="48">
        <f>IFERROR(SUMIFS('10. Indirect Costs'!$X$13:$X$62,'10. Indirect Costs'!$F$13:$F$62,IF($C$11="ALL THEMES","*",$C$11),'10. Indirect Costs'!$G$13:$G$62, "Other Indirect costs"),"")</f>
        <v>0</v>
      </c>
      <c r="H26" s="50">
        <f>IFERROR(SUMIFS('10. Indirect Costs'!$AB$13:$AB$62,'10. Indirect Costs'!$F$13:$F$62,IF($C$11="ALL THEMES","*",$C$11), '10. Indirect Costs'!$G$13:$G$62,"Other Indirect costs"),"")</f>
        <v>0</v>
      </c>
      <c r="I26" s="123">
        <f>SUM(D26:H26)</f>
        <v>0</v>
      </c>
      <c r="J26" s="4"/>
    </row>
    <row r="27" spans="2:10" ht="30" customHeight="1" thickBot="1" x14ac:dyDescent="0.3">
      <c r="B27" s="4"/>
      <c r="C27" s="43" t="s">
        <v>50</v>
      </c>
      <c r="D27" s="271">
        <f t="shared" ref="D27:I27" si="2">D24+D15</f>
        <v>0</v>
      </c>
      <c r="E27" s="271">
        <f t="shared" si="2"/>
        <v>0</v>
      </c>
      <c r="F27" s="271">
        <f t="shared" si="2"/>
        <v>0</v>
      </c>
      <c r="G27" s="271">
        <f t="shared" si="2"/>
        <v>0</v>
      </c>
      <c r="H27" s="271">
        <f t="shared" si="2"/>
        <v>0</v>
      </c>
      <c r="I27" s="268">
        <f t="shared" si="2"/>
        <v>0</v>
      </c>
      <c r="J27" s="4"/>
    </row>
    <row r="28" spans="2:10" ht="8.25" customHeight="1" x14ac:dyDescent="0.25">
      <c r="B28" s="4"/>
      <c r="C28" s="4"/>
      <c r="D28" s="4"/>
      <c r="E28" s="4"/>
      <c r="F28" s="4"/>
      <c r="G28" s="4"/>
      <c r="H28" s="4"/>
      <c r="I28" s="4"/>
      <c r="J28" s="4"/>
    </row>
    <row r="29" spans="2:10" ht="8.25" customHeight="1" x14ac:dyDescent="0.25">
      <c r="B29" s="4"/>
      <c r="C29" s="4"/>
      <c r="D29" s="4"/>
      <c r="E29" s="4"/>
      <c r="F29" s="4"/>
      <c r="G29" s="4"/>
      <c r="H29" s="4"/>
      <c r="I29" s="4"/>
      <c r="J29" s="4"/>
    </row>
    <row r="30" spans="2:10" ht="8.25" customHeight="1" x14ac:dyDescent="0.25">
      <c r="C30" s="167"/>
      <c r="D30" s="272"/>
      <c r="E30" s="272"/>
      <c r="F30" s="272"/>
      <c r="G30" s="272"/>
      <c r="H30" s="272"/>
      <c r="I30" s="272"/>
    </row>
    <row r="32" spans="2:10" hidden="1" x14ac:dyDescent="0.25">
      <c r="B32">
        <v>1</v>
      </c>
      <c r="C32" t="s">
        <v>51</v>
      </c>
    </row>
    <row r="33" spans="2:3" ht="15.75" hidden="1" thickBot="1" x14ac:dyDescent="0.3">
      <c r="B33">
        <f>B32+1</f>
        <v>2</v>
      </c>
      <c r="C33" t="s">
        <v>45</v>
      </c>
    </row>
    <row r="34" spans="2:3" ht="15.75" hidden="1" thickBot="1" x14ac:dyDescent="0.3">
      <c r="B34">
        <f t="shared" ref="B34:B52" si="3">B33+1</f>
        <v>3</v>
      </c>
      <c r="C34" s="93" t="str">
        <f>IF('START - AWARD DETAILS'!D21=0,"",'START - AWARD DETAILS'!D21)</f>
        <v>CORE</v>
      </c>
    </row>
    <row r="35" spans="2:3" ht="15.75" hidden="1" thickBot="1" x14ac:dyDescent="0.3">
      <c r="B35">
        <f t="shared" si="3"/>
        <v>4</v>
      </c>
      <c r="C35" s="93" t="str">
        <f>IF('START - AWARD DETAILS'!D22=0,"",'START - AWARD DETAILS'!D22)</f>
        <v/>
      </c>
    </row>
    <row r="36" spans="2:3" ht="15.75" hidden="1" thickBot="1" x14ac:dyDescent="0.3">
      <c r="B36">
        <f t="shared" si="3"/>
        <v>5</v>
      </c>
      <c r="C36" s="93" t="str">
        <f>IF('START - AWARD DETAILS'!D23=0,"",'START - AWARD DETAILS'!D23)</f>
        <v/>
      </c>
    </row>
    <row r="37" spans="2:3" ht="15.75" hidden="1" thickBot="1" x14ac:dyDescent="0.3">
      <c r="B37">
        <f t="shared" si="3"/>
        <v>6</v>
      </c>
      <c r="C37" s="93" t="str">
        <f>IF('START - AWARD DETAILS'!D24=0,"",'START - AWARD DETAILS'!D24)</f>
        <v/>
      </c>
    </row>
    <row r="38" spans="2:3" ht="15.75" hidden="1" thickBot="1" x14ac:dyDescent="0.3">
      <c r="B38">
        <f t="shared" si="3"/>
        <v>7</v>
      </c>
      <c r="C38" s="93" t="str">
        <f>IF('START - AWARD DETAILS'!D25=0,"",'START - AWARD DETAILS'!D25)</f>
        <v/>
      </c>
    </row>
    <row r="39" spans="2:3" ht="15.75" hidden="1" thickBot="1" x14ac:dyDescent="0.3">
      <c r="B39">
        <f t="shared" si="3"/>
        <v>8</v>
      </c>
      <c r="C39" s="93" t="str">
        <f>IF('START - AWARD DETAILS'!D26=0,"",'START - AWARD DETAILS'!D26)</f>
        <v/>
      </c>
    </row>
    <row r="40" spans="2:3" ht="15.75" hidden="1" thickBot="1" x14ac:dyDescent="0.3">
      <c r="B40">
        <f t="shared" si="3"/>
        <v>9</v>
      </c>
      <c r="C40" s="93" t="str">
        <f>IF('START - AWARD DETAILS'!D27=0,"",'START - AWARD DETAILS'!D27)</f>
        <v/>
      </c>
    </row>
    <row r="41" spans="2:3" ht="15.75" hidden="1" thickBot="1" x14ac:dyDescent="0.3">
      <c r="B41">
        <f t="shared" si="3"/>
        <v>10</v>
      </c>
      <c r="C41" s="93" t="str">
        <f>IF('START - AWARD DETAILS'!D28=0,"",'START - AWARD DETAILS'!D28)</f>
        <v/>
      </c>
    </row>
    <row r="42" spans="2:3" ht="15.75" hidden="1" thickBot="1" x14ac:dyDescent="0.3">
      <c r="B42">
        <f t="shared" si="3"/>
        <v>11</v>
      </c>
      <c r="C42" s="93" t="str">
        <f>IF('START - AWARD DETAILS'!D29=0,"",'START - AWARD DETAILS'!D29)</f>
        <v/>
      </c>
    </row>
    <row r="43" spans="2:3" ht="15.75" hidden="1" thickBot="1" x14ac:dyDescent="0.3">
      <c r="B43">
        <f t="shared" si="3"/>
        <v>12</v>
      </c>
      <c r="C43" s="93" t="str">
        <f>IF('START - AWARD DETAILS'!D30=0,"",'START - AWARD DETAILS'!D30)</f>
        <v/>
      </c>
    </row>
    <row r="44" spans="2:3" ht="15.75" hidden="1" thickBot="1" x14ac:dyDescent="0.3">
      <c r="B44">
        <f t="shared" si="3"/>
        <v>13</v>
      </c>
      <c r="C44" s="93" t="str">
        <f>IF('START - AWARD DETAILS'!D31=0,"",'START - AWARD DETAILS'!D31)</f>
        <v/>
      </c>
    </row>
    <row r="45" spans="2:3" ht="15.75" hidden="1" thickBot="1" x14ac:dyDescent="0.3">
      <c r="B45">
        <f t="shared" si="3"/>
        <v>14</v>
      </c>
      <c r="C45" s="93" t="str">
        <f>IF('START - AWARD DETAILS'!D32=0,"",'START - AWARD DETAILS'!D32)</f>
        <v/>
      </c>
    </row>
    <row r="46" spans="2:3" ht="15.75" hidden="1" thickBot="1" x14ac:dyDescent="0.3">
      <c r="B46">
        <f t="shared" si="3"/>
        <v>15</v>
      </c>
      <c r="C46" s="93" t="str">
        <f>IF('START - AWARD DETAILS'!D33=0,"",'START - AWARD DETAILS'!D33)</f>
        <v/>
      </c>
    </row>
    <row r="47" spans="2:3" ht="15.75" hidden="1" thickBot="1" x14ac:dyDescent="0.3">
      <c r="B47">
        <f t="shared" si="3"/>
        <v>16</v>
      </c>
      <c r="C47" s="93" t="str">
        <f>IF('START - AWARD DETAILS'!D34=0,"",'START - AWARD DETAILS'!D34)</f>
        <v/>
      </c>
    </row>
    <row r="48" spans="2:3" ht="15.75" hidden="1" thickBot="1" x14ac:dyDescent="0.3">
      <c r="B48">
        <f t="shared" si="3"/>
        <v>17</v>
      </c>
      <c r="C48" s="93" t="str">
        <f>IF('START - AWARD DETAILS'!D35=0,"",'START - AWARD DETAILS'!D35)</f>
        <v/>
      </c>
    </row>
    <row r="49" spans="2:3" ht="15.75" hidden="1" thickBot="1" x14ac:dyDescent="0.3">
      <c r="B49">
        <f t="shared" si="3"/>
        <v>18</v>
      </c>
      <c r="C49" s="93" t="str">
        <f>IF('START - AWARD DETAILS'!D36=0,"",'START - AWARD DETAILS'!D36)</f>
        <v/>
      </c>
    </row>
    <row r="50" spans="2:3" ht="15.75" hidden="1" thickBot="1" x14ac:dyDescent="0.3">
      <c r="B50">
        <f t="shared" si="3"/>
        <v>19</v>
      </c>
      <c r="C50" s="93" t="str">
        <f>IF('START - AWARD DETAILS'!D37=0,"",'START - AWARD DETAILS'!D37)</f>
        <v/>
      </c>
    </row>
    <row r="51" spans="2:3" ht="15.75" hidden="1" thickBot="1" x14ac:dyDescent="0.3">
      <c r="B51">
        <f t="shared" si="3"/>
        <v>20</v>
      </c>
      <c r="C51" s="93" t="str">
        <f>IF('START - AWARD DETAILS'!D38=0,"",'START - AWARD DETAILS'!D38)</f>
        <v/>
      </c>
    </row>
    <row r="52" spans="2:3" ht="15.75" hidden="1" thickBot="1" x14ac:dyDescent="0.3">
      <c r="B52">
        <f t="shared" si="3"/>
        <v>21</v>
      </c>
      <c r="C52" s="93" t="str">
        <f>IF('START - AWARD DETAILS'!D39=0,"",'START - AWARD DETAILS'!D39)</f>
        <v/>
      </c>
    </row>
    <row r="53" spans="2:3" hidden="1" x14ac:dyDescent="0.25">
      <c r="C53" s="93" t="str">
        <f>IF('START - AWARD DETAILS'!D40=0,"",'START - AWARD DETAILS'!D40)</f>
        <v/>
      </c>
    </row>
  </sheetData>
  <sheetProtection algorithmName="SHA-512" hashValue="kZDVyJ7NkZpMIrAW5IVzryi13nkhoTgkVWiHHdDrJsC8+7qixrjtiOlHe1TrqYiSgMPIZLALLW37eKIhXSowsQ==" saltValue="0Cg12nRfBvYVx96VDgPhpQ==" spinCount="100000" sheet="1" selectLockedCells="1"/>
  <mergeCells count="2">
    <mergeCell ref="C3:I3"/>
    <mergeCell ref="C9:I9"/>
  </mergeCells>
  <dataValidations count="1">
    <dataValidation type="list" allowBlank="1" showInputMessage="1" showErrorMessage="1" sqref="C11" xr:uid="{00000000-0002-0000-0100-000000000000}">
      <formula1>$C$32:$C$53</formula1>
    </dataValidation>
  </dataValidations>
  <pageMargins left="0.7" right="0.7" top="0.75" bottom="0.75" header="0.3" footer="0.3"/>
  <pageSetup paperSize="9" scale="5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B1:IV94"/>
  <sheetViews>
    <sheetView showGridLines="0" topLeftCell="D1" workbookViewId="0">
      <selection activeCell="Q16" sqref="Q16"/>
    </sheetView>
  </sheetViews>
  <sheetFormatPr defaultColWidth="0" defaultRowHeight="15" zeroHeight="1" outlineLevelRow="1" x14ac:dyDescent="0.25"/>
  <cols>
    <col min="1" max="2" width="1.42578125" customWidth="1"/>
    <col min="3" max="3" width="30.42578125" style="73" customWidth="1"/>
    <col min="4" max="4" width="15.140625" customWidth="1"/>
    <col min="5" max="5" width="31.140625" customWidth="1"/>
    <col min="6" max="6" width="45.42578125" customWidth="1"/>
    <col min="7" max="7" width="24.42578125" customWidth="1"/>
    <col min="8" max="32" width="11.42578125" customWidth="1"/>
    <col min="33" max="34" width="1.42578125" customWidth="1"/>
    <col min="35" max="256" width="9.140625" hidden="1" customWidth="1"/>
  </cols>
  <sheetData>
    <row r="1" spans="2:33" ht="8.25" customHeight="1" x14ac:dyDescent="0.25"/>
    <row r="2" spans="2:33" ht="8.25" customHeight="1" thickBot="1" x14ac:dyDescent="0.3">
      <c r="B2" s="4"/>
      <c r="C2" s="85"/>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6.5" thickBot="1" x14ac:dyDescent="0.3">
      <c r="B3" s="4"/>
      <c r="C3" s="447" t="s">
        <v>441</v>
      </c>
      <c r="D3" s="448"/>
      <c r="E3" s="448"/>
      <c r="F3" s="448"/>
      <c r="G3" s="448"/>
      <c r="H3" s="448"/>
      <c r="I3" s="448"/>
      <c r="J3" s="448"/>
      <c r="K3" s="471"/>
      <c r="L3" s="471"/>
      <c r="M3" s="452"/>
      <c r="N3" s="452"/>
      <c r="O3" s="452"/>
      <c r="P3" s="452"/>
      <c r="Q3" s="452"/>
      <c r="R3" s="452"/>
      <c r="S3" s="453"/>
      <c r="T3" s="4"/>
      <c r="U3" s="4"/>
      <c r="V3" s="4"/>
      <c r="W3" s="4"/>
      <c r="X3" s="4"/>
      <c r="Y3" s="4"/>
      <c r="Z3" s="4"/>
      <c r="AA3" s="4"/>
      <c r="AB3" s="4"/>
      <c r="AC3" s="4"/>
      <c r="AD3" s="4"/>
      <c r="AE3" s="4"/>
      <c r="AF3" s="4"/>
      <c r="AG3" s="4"/>
    </row>
    <row r="4" spans="2:33" ht="8.25" customHeight="1" thickBot="1" x14ac:dyDescent="0.3">
      <c r="B4" s="4"/>
      <c r="C4" s="85"/>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2:33" ht="15.75" thickBot="1" x14ac:dyDescent="0.3">
      <c r="B5" s="4"/>
      <c r="C5" s="403" t="s">
        <v>41</v>
      </c>
      <c r="D5" s="316" t="str">
        <f>IF('START - AWARD DETAILS'!$D$13="","",'START - AWARD DETAILS'!$D$13)</f>
        <v/>
      </c>
      <c r="E5" s="435"/>
      <c r="F5" s="1"/>
      <c r="G5" s="1"/>
      <c r="H5" s="1"/>
      <c r="I5" s="1"/>
      <c r="J5" s="1"/>
      <c r="K5" s="1"/>
      <c r="L5" s="1"/>
      <c r="M5" s="1"/>
      <c r="N5" s="1"/>
      <c r="O5" s="1"/>
      <c r="P5" s="1"/>
      <c r="Q5" s="1"/>
      <c r="R5" s="1"/>
      <c r="S5" s="2"/>
      <c r="T5" s="4"/>
      <c r="U5" s="4"/>
      <c r="V5" s="4"/>
      <c r="W5" s="4"/>
      <c r="X5" s="4"/>
      <c r="Y5" s="4"/>
      <c r="Z5" s="4"/>
      <c r="AA5" s="4"/>
      <c r="AB5" s="4"/>
      <c r="AC5" s="4"/>
      <c r="AD5" s="4"/>
      <c r="AE5" s="4"/>
      <c r="AF5" s="4"/>
      <c r="AG5" s="4"/>
    </row>
    <row r="6" spans="2:33" ht="8.25" customHeight="1" thickBot="1" x14ac:dyDescent="0.3">
      <c r="B6" s="4"/>
      <c r="C6" s="85"/>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ht="15.75" thickBot="1" x14ac:dyDescent="0.3">
      <c r="B7" s="4"/>
      <c r="C7" s="403" t="s">
        <v>42</v>
      </c>
      <c r="D7" s="316" t="str">
        <f>IF('START - AWARD DETAILS'!$D$14="","",'START - AWARD DETAILS'!$D$14)</f>
        <v/>
      </c>
      <c r="E7" s="435"/>
      <c r="F7" s="1"/>
      <c r="G7" s="1"/>
      <c r="H7" s="1"/>
      <c r="I7" s="1"/>
      <c r="J7" s="1"/>
      <c r="K7" s="1"/>
      <c r="L7" s="1"/>
      <c r="M7" s="1"/>
      <c r="N7" s="1"/>
      <c r="O7" s="1"/>
      <c r="P7" s="1"/>
      <c r="Q7" s="1"/>
      <c r="R7" s="1"/>
      <c r="S7" s="2"/>
      <c r="T7" s="4"/>
      <c r="U7" s="4"/>
      <c r="V7" s="4"/>
      <c r="W7" s="4"/>
      <c r="X7" s="4"/>
      <c r="Y7" s="4"/>
      <c r="Z7" s="4"/>
      <c r="AA7" s="4"/>
      <c r="AB7" s="4"/>
      <c r="AC7" s="4"/>
      <c r="AD7" s="4"/>
      <c r="AE7" s="4"/>
      <c r="AF7" s="4"/>
      <c r="AG7" s="4"/>
    </row>
    <row r="8" spans="2:33" ht="8.25" customHeight="1" thickBot="1" x14ac:dyDescent="0.3">
      <c r="B8" s="4"/>
      <c r="C8" s="85"/>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2:33" ht="237.75" customHeight="1" thickBot="1" x14ac:dyDescent="0.3">
      <c r="B9" s="4"/>
      <c r="C9" s="476" t="s">
        <v>681</v>
      </c>
      <c r="D9" s="489"/>
      <c r="E9" s="489"/>
      <c r="F9" s="489"/>
      <c r="G9" s="489"/>
      <c r="H9" s="489"/>
      <c r="I9" s="489"/>
      <c r="J9" s="489"/>
      <c r="K9" s="489"/>
      <c r="L9" s="489"/>
      <c r="M9" s="492"/>
      <c r="N9" s="492"/>
      <c r="O9" s="492"/>
      <c r="P9" s="492"/>
      <c r="Q9" s="492"/>
      <c r="R9" s="492"/>
      <c r="S9" s="493"/>
      <c r="T9" s="4"/>
      <c r="U9" s="4"/>
      <c r="V9" s="4"/>
      <c r="W9" s="4"/>
      <c r="X9" s="4"/>
      <c r="Y9" s="4"/>
      <c r="Z9" s="4"/>
      <c r="AA9" s="4"/>
      <c r="AB9" s="4"/>
      <c r="AC9" s="4"/>
      <c r="AD9" s="4"/>
      <c r="AE9" s="4"/>
      <c r="AF9" s="4"/>
      <c r="AG9" s="4"/>
    </row>
    <row r="10" spans="2:33" ht="8.25" customHeight="1" x14ac:dyDescent="0.25">
      <c r="B10" s="4"/>
      <c r="C10" s="85"/>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2:33" ht="8.25" customHeight="1" thickBot="1" x14ac:dyDescent="0.3">
      <c r="B11" s="4"/>
      <c r="C11" s="85"/>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ht="59.25" customHeight="1" thickBot="1" x14ac:dyDescent="0.3">
      <c r="B12" s="4"/>
      <c r="C12" s="219" t="s">
        <v>113</v>
      </c>
      <c r="D12" s="77" t="s">
        <v>442</v>
      </c>
      <c r="E12" s="436" t="s">
        <v>634</v>
      </c>
      <c r="F12" s="34" t="s">
        <v>96</v>
      </c>
      <c r="G12" s="299" t="s">
        <v>443</v>
      </c>
      <c r="H12" s="390" t="s">
        <v>424</v>
      </c>
      <c r="I12" s="107" t="s">
        <v>444</v>
      </c>
      <c r="J12" s="108" t="s">
        <v>445</v>
      </c>
      <c r="K12" s="108" t="s">
        <v>446</v>
      </c>
      <c r="L12" s="78" t="s">
        <v>411</v>
      </c>
      <c r="M12" s="107" t="s">
        <v>447</v>
      </c>
      <c r="N12" s="104" t="s">
        <v>448</v>
      </c>
      <c r="O12" s="105" t="s">
        <v>449</v>
      </c>
      <c r="P12" s="78" t="s">
        <v>412</v>
      </c>
      <c r="Q12" s="109" t="s">
        <v>32</v>
      </c>
      <c r="R12" s="108" t="s">
        <v>450</v>
      </c>
      <c r="S12" s="108" t="s">
        <v>451</v>
      </c>
      <c r="T12" s="78" t="s">
        <v>413</v>
      </c>
      <c r="U12" s="110" t="s">
        <v>33</v>
      </c>
      <c r="V12" s="78" t="s">
        <v>452</v>
      </c>
      <c r="W12" s="78" t="s">
        <v>453</v>
      </c>
      <c r="X12" s="78" t="s">
        <v>414</v>
      </c>
      <c r="Y12" s="109" t="s">
        <v>454</v>
      </c>
      <c r="Z12" s="108" t="s">
        <v>455</v>
      </c>
      <c r="AA12" s="111" t="s">
        <v>456</v>
      </c>
      <c r="AB12" s="78" t="s">
        <v>415</v>
      </c>
      <c r="AC12" s="80" t="s">
        <v>396</v>
      </c>
      <c r="AD12" s="80" t="s">
        <v>457</v>
      </c>
      <c r="AE12" s="80" t="s">
        <v>35</v>
      </c>
      <c r="AF12" s="80" t="s">
        <v>397</v>
      </c>
      <c r="AG12" s="4"/>
    </row>
    <row r="13" spans="2:33" x14ac:dyDescent="0.25">
      <c r="B13" s="4"/>
      <c r="C13" s="114" t="s">
        <v>684</v>
      </c>
      <c r="D13" s="252" t="str">
        <f>IFERROR(VLOOKUP($C13,'1. Staff Posts&amp;Salary (Listing)'!$D$11:$E$310,2,0),"")</f>
        <v/>
      </c>
      <c r="E13" s="345" t="e">
        <f>VLOOKUP(C13,'START - AWARD DETAILS'!$F$20:$I$40,3,0)</f>
        <v>#N/A</v>
      </c>
      <c r="F13" s="253" t="s">
        <v>51</v>
      </c>
      <c r="G13" s="253" t="s">
        <v>51</v>
      </c>
      <c r="H13" s="409">
        <f>IF(D13="HEI",'START - AWARD DETAILS'!$G$12,'START - AWARD DETAILS'!$G$13)</f>
        <v>1</v>
      </c>
      <c r="I13" s="115"/>
      <c r="J13" s="180">
        <f>SUMIF('2. Staff Costs (Annual)'!$D$13:$D$312,'10. Indirect Costs'!$C13,'2. Staff Costs (Annual)'!$M$13:$M$312)</f>
        <v>0</v>
      </c>
      <c r="K13" s="113" t="str">
        <f>IFERROR((I13/J13)*H13,"£0")</f>
        <v>£0</v>
      </c>
      <c r="L13" s="113">
        <f>I13*$H13</f>
        <v>0</v>
      </c>
      <c r="M13" s="423"/>
      <c r="N13" s="180">
        <f>SUMIF('2. Staff Costs (Annual)'!$D$13:$D$312,'10. Indirect Costs'!$C13,'2. Staff Costs (Annual)'!$R$13:$R$312)</f>
        <v>0</v>
      </c>
      <c r="O13" s="113" t="str">
        <f>IFERROR((M13/N13)*H13,"£0")</f>
        <v>£0</v>
      </c>
      <c r="P13" s="113">
        <f>M13*$H13</f>
        <v>0</v>
      </c>
      <c r="Q13" s="423"/>
      <c r="R13" s="180">
        <f>SUMIF('2. Staff Costs (Annual)'!$D$13:$D$312,'10. Indirect Costs'!$C13,'2. Staff Costs (Annual)'!$W$13:$W$312)</f>
        <v>0</v>
      </c>
      <c r="S13" s="113" t="str">
        <f>IFERROR((Q13/R13)*H13,"£0")</f>
        <v>£0</v>
      </c>
      <c r="T13" s="113">
        <f>Q13*$H13</f>
        <v>0</v>
      </c>
      <c r="U13" s="112"/>
      <c r="V13" s="180">
        <f>SUMIF('2. Staff Costs (Annual)'!$D$13:$D$312,'10. Indirect Costs'!$C13,'2. Staff Costs (Annual)'!$AB$13:$AB$312)</f>
        <v>0</v>
      </c>
      <c r="W13" s="113" t="str">
        <f>IFERROR((U13/V13)*H13,"£0")</f>
        <v>£0</v>
      </c>
      <c r="X13" s="113">
        <f>U13*$H13</f>
        <v>0</v>
      </c>
      <c r="Y13" s="112"/>
      <c r="Z13" s="180">
        <f>SUMIF('2. Staff Costs (Annual)'!$D$13:$D$312,'10. Indirect Costs'!$C13,'2. Staff Costs (Annual)'!$AG$13:$AG$312)</f>
        <v>0</v>
      </c>
      <c r="AA13" s="113" t="str">
        <f>IFERROR((Y13/Z13)*H13,"£0")</f>
        <v>£0</v>
      </c>
      <c r="AB13" s="113">
        <f>Y13*$H13</f>
        <v>0</v>
      </c>
      <c r="AC13" s="410">
        <f>J13+N13+R13+V13+Z13</f>
        <v>0</v>
      </c>
      <c r="AD13" s="304" t="str">
        <f>IFERROR(AVERAGE(K13,O13,S13,W13,AA13),"")</f>
        <v/>
      </c>
      <c r="AE13" s="304">
        <f>I13+M13+Q13+U13+Y13</f>
        <v>0</v>
      </c>
      <c r="AF13" s="304">
        <f>AB13+X13+T13+P13+L13</f>
        <v>0</v>
      </c>
      <c r="AG13" s="4"/>
    </row>
    <row r="14" spans="2:33" x14ac:dyDescent="0.25">
      <c r="B14" s="4"/>
      <c r="C14" s="114" t="s">
        <v>684</v>
      </c>
      <c r="D14" s="254" t="str">
        <f>IFERROR(VLOOKUP($C14,'1. Staff Posts&amp;Salary (Listing)'!$D$11:$E$310,2,0),"")</f>
        <v/>
      </c>
      <c r="E14" s="345" t="e">
        <f>VLOOKUP(C14,'START - AWARD DETAILS'!$F$20:$I$40,3,0)</f>
        <v>#N/A</v>
      </c>
      <c r="F14" s="253" t="s">
        <v>51</v>
      </c>
      <c r="G14" s="253" t="s">
        <v>51</v>
      </c>
      <c r="H14" s="409">
        <f>IF(D14="HEI",'START - AWARD DETAILS'!$G$12,'START - AWARD DETAILS'!$G$13)</f>
        <v>1</v>
      </c>
      <c r="I14" s="115"/>
      <c r="J14" s="181">
        <f>SUMIF('2. Staff Costs (Annual)'!$D$13:$D$312,'10. Indirect Costs'!$C14,'2. Staff Costs (Annual)'!$M$13:$M$312)</f>
        <v>0</v>
      </c>
      <c r="K14" s="113" t="str">
        <f t="shared" ref="K14:K37" si="0">IFERROR((I14/J14)*H14,"£0")</f>
        <v>£0</v>
      </c>
      <c r="L14" s="113">
        <f t="shared" ref="L14:L62" si="1">I14*$H14</f>
        <v>0</v>
      </c>
      <c r="M14" s="424"/>
      <c r="N14" s="181">
        <f>SUMIF('2. Staff Costs (Annual)'!$D$13:$D$312,'10. Indirect Costs'!$C14,'2. Staff Costs (Annual)'!$R$13:$R$312)</f>
        <v>0</v>
      </c>
      <c r="O14" s="113" t="str">
        <f t="shared" ref="O14:O37" si="2">IFERROR((M14/N14)*H14,"£0")</f>
        <v>£0</v>
      </c>
      <c r="P14" s="113">
        <f t="shared" ref="P14:P62" si="3">M14*$H14</f>
        <v>0</v>
      </c>
      <c r="Q14" s="424"/>
      <c r="R14" s="181">
        <f>SUMIF('2. Staff Costs (Annual)'!$D$13:$D$312,'10. Indirect Costs'!$C14,'2. Staff Costs (Annual)'!$W$13:$W$312)</f>
        <v>0</v>
      </c>
      <c r="S14" s="113" t="str">
        <f t="shared" ref="S14:S37" si="4">IFERROR((Q14/R14)*H14,"£0")</f>
        <v>£0</v>
      </c>
      <c r="T14" s="113">
        <f t="shared" ref="T14:T62" si="5">Q14*$H14</f>
        <v>0</v>
      </c>
      <c r="U14" s="115"/>
      <c r="V14" s="181">
        <f>SUMIF('2. Staff Costs (Annual)'!$D$13:$D$312,'10. Indirect Costs'!$C14,'2. Staff Costs (Annual)'!$AB$13:$AB$312)</f>
        <v>0</v>
      </c>
      <c r="W14" s="113" t="str">
        <f t="shared" ref="W14:W37" si="6">IFERROR((U14/V14)*H14,"£0")</f>
        <v>£0</v>
      </c>
      <c r="X14" s="113">
        <f t="shared" ref="X14:X62" si="7">U14*$H14</f>
        <v>0</v>
      </c>
      <c r="Y14" s="115"/>
      <c r="Z14" s="181">
        <f>SUMIF('2. Staff Costs (Annual)'!$D$13:$D$312,'10. Indirect Costs'!$C14,'2. Staff Costs (Annual)'!$AG$13:$AG$312)</f>
        <v>0</v>
      </c>
      <c r="AA14" s="113" t="str">
        <f t="shared" ref="AA14:AA37" si="8">IFERROR((Y14/Z14)*H14,"£0")</f>
        <v>£0</v>
      </c>
      <c r="AB14" s="113">
        <f t="shared" ref="AB14:AB62" si="9">Y14*$H14</f>
        <v>0</v>
      </c>
      <c r="AC14" s="411">
        <f t="shared" ref="AC14:AC44" si="10">J14+N14+R14+V14+Z14</f>
        <v>0</v>
      </c>
      <c r="AD14" s="304" t="str">
        <f t="shared" ref="AD14:AD62" si="11">IFERROR(AVERAGE(K14,O14,S14,W14,AA14),"")</f>
        <v/>
      </c>
      <c r="AE14" s="305">
        <f t="shared" ref="AE14:AE44" si="12">I14+M14+Q14+U14+Y14</f>
        <v>0</v>
      </c>
      <c r="AF14" s="304">
        <f t="shared" ref="AF14:AF62" si="13">AB14+X14+T14+P14+L14</f>
        <v>0</v>
      </c>
      <c r="AG14" s="4"/>
    </row>
    <row r="15" spans="2:33" x14ac:dyDescent="0.25">
      <c r="B15" s="4"/>
      <c r="C15" s="114" t="s">
        <v>51</v>
      </c>
      <c r="D15" s="254" t="str">
        <f>IFERROR(VLOOKUP($C15,'1. Staff Posts&amp;Salary (Listing)'!$D$11:$E$310,2,0),"")</f>
        <v/>
      </c>
      <c r="E15" s="345" t="e">
        <f>VLOOKUP(C15,'START - AWARD DETAILS'!$F$20:$I$40,3,0)</f>
        <v>#N/A</v>
      </c>
      <c r="F15" s="253" t="s">
        <v>51</v>
      </c>
      <c r="G15" s="253" t="s">
        <v>51</v>
      </c>
      <c r="H15" s="409">
        <f>IF(D15="HEI",'START - AWARD DETAILS'!$G$12,'START - AWARD DETAILS'!$G$13)</f>
        <v>1</v>
      </c>
      <c r="I15" s="115"/>
      <c r="J15" s="181">
        <f>SUMIF('2. Staff Costs (Annual)'!$D$13:$D$312,'10. Indirect Costs'!$C15,'2. Staff Costs (Annual)'!$M$13:$M$312)</f>
        <v>0</v>
      </c>
      <c r="K15" s="113" t="str">
        <f t="shared" si="0"/>
        <v>£0</v>
      </c>
      <c r="L15" s="113">
        <f t="shared" si="1"/>
        <v>0</v>
      </c>
      <c r="M15" s="424"/>
      <c r="N15" s="181">
        <f>SUMIF('2. Staff Costs (Annual)'!$D$13:$D$312,'10. Indirect Costs'!$C15,'2. Staff Costs (Annual)'!$R$13:$R$312)</f>
        <v>0</v>
      </c>
      <c r="O15" s="113" t="str">
        <f t="shared" si="2"/>
        <v>£0</v>
      </c>
      <c r="P15" s="113">
        <f t="shared" si="3"/>
        <v>0</v>
      </c>
      <c r="Q15" s="424"/>
      <c r="R15" s="181">
        <f>SUMIF('2. Staff Costs (Annual)'!$D$13:$D$312,'10. Indirect Costs'!$C15,'2. Staff Costs (Annual)'!$W$13:$W$312)</f>
        <v>0</v>
      </c>
      <c r="S15" s="113" t="str">
        <f t="shared" si="4"/>
        <v>£0</v>
      </c>
      <c r="T15" s="113">
        <f t="shared" si="5"/>
        <v>0</v>
      </c>
      <c r="U15" s="115"/>
      <c r="V15" s="181">
        <f>SUMIF('2. Staff Costs (Annual)'!$D$13:$D$312,'10. Indirect Costs'!$C15,'2. Staff Costs (Annual)'!$AB$13:$AB$312)</f>
        <v>0</v>
      </c>
      <c r="W15" s="113" t="str">
        <f t="shared" si="6"/>
        <v>£0</v>
      </c>
      <c r="X15" s="113">
        <f t="shared" si="7"/>
        <v>0</v>
      </c>
      <c r="Y15" s="115"/>
      <c r="Z15" s="181">
        <f>SUMIF('2. Staff Costs (Annual)'!$D$13:$D$312,'10. Indirect Costs'!$C15,'2. Staff Costs (Annual)'!$AG$13:$AG$312)</f>
        <v>0</v>
      </c>
      <c r="AA15" s="113" t="str">
        <f t="shared" si="8"/>
        <v>£0</v>
      </c>
      <c r="AB15" s="113">
        <f t="shared" si="9"/>
        <v>0</v>
      </c>
      <c r="AC15" s="411">
        <f t="shared" si="10"/>
        <v>0</v>
      </c>
      <c r="AD15" s="304" t="str">
        <f t="shared" si="11"/>
        <v/>
      </c>
      <c r="AE15" s="305">
        <f t="shared" si="12"/>
        <v>0</v>
      </c>
      <c r="AF15" s="304">
        <f t="shared" si="13"/>
        <v>0</v>
      </c>
      <c r="AG15" s="4"/>
    </row>
    <row r="16" spans="2:33" x14ac:dyDescent="0.25">
      <c r="B16" s="4"/>
      <c r="C16" s="114" t="s">
        <v>51</v>
      </c>
      <c r="D16" s="254" t="str">
        <f>IFERROR(VLOOKUP($C16,'1. Staff Posts&amp;Salary (Listing)'!$D$11:$E$310,2,0),"")</f>
        <v/>
      </c>
      <c r="E16" s="345" t="e">
        <f>VLOOKUP(C16,'START - AWARD DETAILS'!$F$20:$I$40,3,0)</f>
        <v>#N/A</v>
      </c>
      <c r="F16" s="253" t="s">
        <v>51</v>
      </c>
      <c r="G16" s="253" t="s">
        <v>51</v>
      </c>
      <c r="H16" s="409">
        <f>IF(D16="HEI",'START - AWARD DETAILS'!$G$12,'START - AWARD DETAILS'!$G$13)</f>
        <v>1</v>
      </c>
      <c r="I16" s="115"/>
      <c r="J16" s="181">
        <f>SUMIF('2. Staff Costs (Annual)'!$D$13:$D$312,'10. Indirect Costs'!$C16,'2. Staff Costs (Annual)'!$M$13:$M$312)</f>
        <v>0</v>
      </c>
      <c r="K16" s="113" t="str">
        <f t="shared" si="0"/>
        <v>£0</v>
      </c>
      <c r="L16" s="113">
        <f t="shared" si="1"/>
        <v>0</v>
      </c>
      <c r="M16" s="424"/>
      <c r="N16" s="181">
        <f>SUMIF('2. Staff Costs (Annual)'!$D$13:$D$312,'10. Indirect Costs'!$C16,'2. Staff Costs (Annual)'!$R$13:$R$312)</f>
        <v>0</v>
      </c>
      <c r="O16" s="113" t="str">
        <f t="shared" si="2"/>
        <v>£0</v>
      </c>
      <c r="P16" s="113">
        <f t="shared" si="3"/>
        <v>0</v>
      </c>
      <c r="Q16" s="424"/>
      <c r="R16" s="181">
        <f>SUMIF('2. Staff Costs (Annual)'!$D$13:$D$312,'10. Indirect Costs'!$C16,'2. Staff Costs (Annual)'!$W$13:$W$312)</f>
        <v>0</v>
      </c>
      <c r="S16" s="113" t="str">
        <f t="shared" si="4"/>
        <v>£0</v>
      </c>
      <c r="T16" s="113">
        <f t="shared" si="5"/>
        <v>0</v>
      </c>
      <c r="U16" s="115"/>
      <c r="V16" s="181">
        <f>SUMIF('2. Staff Costs (Annual)'!$D$13:$D$312,'10. Indirect Costs'!$C16,'2. Staff Costs (Annual)'!$AB$13:$AB$312)</f>
        <v>0</v>
      </c>
      <c r="W16" s="113" t="str">
        <f t="shared" si="6"/>
        <v>£0</v>
      </c>
      <c r="X16" s="113">
        <f t="shared" si="7"/>
        <v>0</v>
      </c>
      <c r="Y16" s="115"/>
      <c r="Z16" s="181">
        <f>SUMIF('2. Staff Costs (Annual)'!$D$13:$D$312,'10. Indirect Costs'!$C16,'2. Staff Costs (Annual)'!$AG$13:$AG$312)</f>
        <v>0</v>
      </c>
      <c r="AA16" s="113" t="str">
        <f t="shared" si="8"/>
        <v>£0</v>
      </c>
      <c r="AB16" s="113">
        <f t="shared" si="9"/>
        <v>0</v>
      </c>
      <c r="AC16" s="411">
        <f t="shared" si="10"/>
        <v>0</v>
      </c>
      <c r="AD16" s="304" t="str">
        <f t="shared" si="11"/>
        <v/>
      </c>
      <c r="AE16" s="305">
        <f t="shared" si="12"/>
        <v>0</v>
      </c>
      <c r="AF16" s="304">
        <f t="shared" si="13"/>
        <v>0</v>
      </c>
      <c r="AG16" s="4"/>
    </row>
    <row r="17" spans="2:33" x14ac:dyDescent="0.25">
      <c r="B17" s="4"/>
      <c r="C17" s="114" t="s">
        <v>51</v>
      </c>
      <c r="D17" s="254" t="str">
        <f>IFERROR(VLOOKUP($C17,'1. Staff Posts&amp;Salary (Listing)'!$D$11:$E$310,2,0),"")</f>
        <v/>
      </c>
      <c r="E17" s="345" t="e">
        <f>VLOOKUP(C17,'START - AWARD DETAILS'!$F$20:$I$40,3,0)</f>
        <v>#N/A</v>
      </c>
      <c r="F17" s="253" t="s">
        <v>51</v>
      </c>
      <c r="G17" s="253" t="s">
        <v>51</v>
      </c>
      <c r="H17" s="409">
        <f>IF(D17="HEI",'START - AWARD DETAILS'!$G$12,'START - AWARD DETAILS'!$G$13)</f>
        <v>1</v>
      </c>
      <c r="I17" s="115"/>
      <c r="J17" s="181">
        <f>SUMIF('2. Staff Costs (Annual)'!$D$13:$D$312,'10. Indirect Costs'!$C17,'2. Staff Costs (Annual)'!$M$13:$M$312)</f>
        <v>0</v>
      </c>
      <c r="K17" s="113" t="str">
        <f t="shared" si="0"/>
        <v>£0</v>
      </c>
      <c r="L17" s="113">
        <f t="shared" si="1"/>
        <v>0</v>
      </c>
      <c r="M17" s="424"/>
      <c r="N17" s="181">
        <f>SUMIF('2. Staff Costs (Annual)'!$D$13:$D$312,'10. Indirect Costs'!$C17,'2. Staff Costs (Annual)'!$R$13:$R$312)</f>
        <v>0</v>
      </c>
      <c r="O17" s="113" t="str">
        <f t="shared" si="2"/>
        <v>£0</v>
      </c>
      <c r="P17" s="113">
        <f t="shared" si="3"/>
        <v>0</v>
      </c>
      <c r="Q17" s="424"/>
      <c r="R17" s="181">
        <f>SUMIF('2. Staff Costs (Annual)'!$D$13:$D$312,'10. Indirect Costs'!$C17,'2. Staff Costs (Annual)'!$W$13:$W$312)</f>
        <v>0</v>
      </c>
      <c r="S17" s="113" t="str">
        <f t="shared" si="4"/>
        <v>£0</v>
      </c>
      <c r="T17" s="113">
        <f t="shared" si="5"/>
        <v>0</v>
      </c>
      <c r="U17" s="115"/>
      <c r="V17" s="181">
        <f>SUMIF('2. Staff Costs (Annual)'!$D$13:$D$312,'10. Indirect Costs'!$C17,'2. Staff Costs (Annual)'!$AB$13:$AB$312)</f>
        <v>0</v>
      </c>
      <c r="W17" s="113" t="str">
        <f t="shared" si="6"/>
        <v>£0</v>
      </c>
      <c r="X17" s="113">
        <f t="shared" si="7"/>
        <v>0</v>
      </c>
      <c r="Y17" s="115"/>
      <c r="Z17" s="181">
        <f>SUMIF('2. Staff Costs (Annual)'!$D$13:$D$312,'10. Indirect Costs'!$C17,'2. Staff Costs (Annual)'!$AG$13:$AG$312)</f>
        <v>0</v>
      </c>
      <c r="AA17" s="113" t="str">
        <f t="shared" si="8"/>
        <v>£0</v>
      </c>
      <c r="AB17" s="113">
        <f t="shared" si="9"/>
        <v>0</v>
      </c>
      <c r="AC17" s="411">
        <f t="shared" si="10"/>
        <v>0</v>
      </c>
      <c r="AD17" s="304" t="str">
        <f t="shared" si="11"/>
        <v/>
      </c>
      <c r="AE17" s="305">
        <f t="shared" si="12"/>
        <v>0</v>
      </c>
      <c r="AF17" s="304">
        <f t="shared" si="13"/>
        <v>0</v>
      </c>
      <c r="AG17" s="4"/>
    </row>
    <row r="18" spans="2:33" x14ac:dyDescent="0.25">
      <c r="B18" s="4"/>
      <c r="C18" s="114" t="s">
        <v>51</v>
      </c>
      <c r="D18" s="254" t="str">
        <f>IFERROR(VLOOKUP($C18,'1. Staff Posts&amp;Salary (Listing)'!$D$11:$E$310,2,0),"")</f>
        <v/>
      </c>
      <c r="E18" s="345" t="e">
        <f>VLOOKUP(C18,'START - AWARD DETAILS'!$F$20:$I$40,3,0)</f>
        <v>#N/A</v>
      </c>
      <c r="F18" s="253" t="s">
        <v>51</v>
      </c>
      <c r="G18" s="253" t="s">
        <v>51</v>
      </c>
      <c r="H18" s="409">
        <f>IF(D18="HEI",'START - AWARD DETAILS'!$G$12,'START - AWARD DETAILS'!$G$13)</f>
        <v>1</v>
      </c>
      <c r="I18" s="115"/>
      <c r="J18" s="181">
        <f>SUMIF('2. Staff Costs (Annual)'!$D$13:$D$312,'10. Indirect Costs'!$C18,'2. Staff Costs (Annual)'!$M$13:$M$312)</f>
        <v>0</v>
      </c>
      <c r="K18" s="113" t="str">
        <f t="shared" si="0"/>
        <v>£0</v>
      </c>
      <c r="L18" s="113">
        <f t="shared" si="1"/>
        <v>0</v>
      </c>
      <c r="M18" s="424"/>
      <c r="N18" s="181">
        <f>SUMIF('2. Staff Costs (Annual)'!$D$13:$D$312,'10. Indirect Costs'!$C18,'2. Staff Costs (Annual)'!$R$13:$R$312)</f>
        <v>0</v>
      </c>
      <c r="O18" s="113" t="str">
        <f t="shared" si="2"/>
        <v>£0</v>
      </c>
      <c r="P18" s="113">
        <f t="shared" si="3"/>
        <v>0</v>
      </c>
      <c r="Q18" s="424"/>
      <c r="R18" s="181">
        <f>SUMIF('2. Staff Costs (Annual)'!$D$13:$D$312,'10. Indirect Costs'!$C18,'2. Staff Costs (Annual)'!$W$13:$W$312)</f>
        <v>0</v>
      </c>
      <c r="S18" s="113" t="str">
        <f t="shared" si="4"/>
        <v>£0</v>
      </c>
      <c r="T18" s="113">
        <f t="shared" si="5"/>
        <v>0</v>
      </c>
      <c r="U18" s="115"/>
      <c r="V18" s="181">
        <f>SUMIF('2. Staff Costs (Annual)'!$D$13:$D$312,'10. Indirect Costs'!$C18,'2. Staff Costs (Annual)'!$AB$13:$AB$312)</f>
        <v>0</v>
      </c>
      <c r="W18" s="113" t="str">
        <f t="shared" si="6"/>
        <v>£0</v>
      </c>
      <c r="X18" s="113">
        <f t="shared" si="7"/>
        <v>0</v>
      </c>
      <c r="Y18" s="115"/>
      <c r="Z18" s="181">
        <f>SUMIF('2. Staff Costs (Annual)'!$D$13:$D$312,'10. Indirect Costs'!$C18,'2. Staff Costs (Annual)'!$AG$13:$AG$312)</f>
        <v>0</v>
      </c>
      <c r="AA18" s="113" t="str">
        <f t="shared" si="8"/>
        <v>£0</v>
      </c>
      <c r="AB18" s="113">
        <f t="shared" si="9"/>
        <v>0</v>
      </c>
      <c r="AC18" s="411">
        <f t="shared" si="10"/>
        <v>0</v>
      </c>
      <c r="AD18" s="304" t="str">
        <f t="shared" si="11"/>
        <v/>
      </c>
      <c r="AE18" s="305">
        <f t="shared" si="12"/>
        <v>0</v>
      </c>
      <c r="AF18" s="304">
        <f t="shared" si="13"/>
        <v>0</v>
      </c>
      <c r="AG18" s="4"/>
    </row>
    <row r="19" spans="2:33" x14ac:dyDescent="0.25">
      <c r="B19" s="4"/>
      <c r="C19" s="114" t="s">
        <v>51</v>
      </c>
      <c r="D19" s="254" t="str">
        <f>IFERROR(VLOOKUP($C19,'1. Staff Posts&amp;Salary (Listing)'!$D$11:$E$310,2,0),"")</f>
        <v/>
      </c>
      <c r="E19" s="345" t="e">
        <f>VLOOKUP(C19,'START - AWARD DETAILS'!$F$20:$I$40,3,0)</f>
        <v>#N/A</v>
      </c>
      <c r="F19" s="253" t="s">
        <v>51</v>
      </c>
      <c r="G19" s="253" t="s">
        <v>51</v>
      </c>
      <c r="H19" s="409">
        <f>IF(D19="HEI",'START - AWARD DETAILS'!$G$12,'START - AWARD DETAILS'!$G$13)</f>
        <v>1</v>
      </c>
      <c r="I19" s="115"/>
      <c r="J19" s="181">
        <f>SUMIF('2. Staff Costs (Annual)'!$D$13:$D$312,'10. Indirect Costs'!$C19,'2. Staff Costs (Annual)'!$M$13:$M$312)</f>
        <v>0</v>
      </c>
      <c r="K19" s="113" t="str">
        <f t="shared" si="0"/>
        <v>£0</v>
      </c>
      <c r="L19" s="113">
        <f t="shared" si="1"/>
        <v>0</v>
      </c>
      <c r="M19" s="424"/>
      <c r="N19" s="181">
        <f>SUMIF('2. Staff Costs (Annual)'!$D$13:$D$312,'10. Indirect Costs'!$C19,'2. Staff Costs (Annual)'!$R$13:$R$312)</f>
        <v>0</v>
      </c>
      <c r="O19" s="113" t="str">
        <f t="shared" si="2"/>
        <v>£0</v>
      </c>
      <c r="P19" s="113">
        <f t="shared" si="3"/>
        <v>0</v>
      </c>
      <c r="Q19" s="424"/>
      <c r="R19" s="181">
        <f>SUMIF('2. Staff Costs (Annual)'!$D$13:$D$312,'10. Indirect Costs'!$C19,'2. Staff Costs (Annual)'!$W$13:$W$312)</f>
        <v>0</v>
      </c>
      <c r="S19" s="113" t="str">
        <f t="shared" si="4"/>
        <v>£0</v>
      </c>
      <c r="T19" s="113">
        <f t="shared" si="5"/>
        <v>0</v>
      </c>
      <c r="U19" s="115"/>
      <c r="V19" s="181">
        <f>SUMIF('2. Staff Costs (Annual)'!$D$13:$D$312,'10. Indirect Costs'!$C19,'2. Staff Costs (Annual)'!$AB$13:$AB$312)</f>
        <v>0</v>
      </c>
      <c r="W19" s="113" t="str">
        <f t="shared" si="6"/>
        <v>£0</v>
      </c>
      <c r="X19" s="113">
        <f t="shared" si="7"/>
        <v>0</v>
      </c>
      <c r="Y19" s="115"/>
      <c r="Z19" s="181">
        <f>SUMIF('2. Staff Costs (Annual)'!$D$13:$D$312,'10. Indirect Costs'!$C19,'2. Staff Costs (Annual)'!$AG$13:$AG$312)</f>
        <v>0</v>
      </c>
      <c r="AA19" s="113" t="str">
        <f t="shared" si="8"/>
        <v>£0</v>
      </c>
      <c r="AB19" s="113">
        <f t="shared" si="9"/>
        <v>0</v>
      </c>
      <c r="AC19" s="411">
        <f t="shared" si="10"/>
        <v>0</v>
      </c>
      <c r="AD19" s="304" t="str">
        <f t="shared" si="11"/>
        <v/>
      </c>
      <c r="AE19" s="305">
        <f t="shared" si="12"/>
        <v>0</v>
      </c>
      <c r="AF19" s="304">
        <f t="shared" si="13"/>
        <v>0</v>
      </c>
      <c r="AG19" s="4"/>
    </row>
    <row r="20" spans="2:33" x14ac:dyDescent="0.25">
      <c r="B20" s="4"/>
      <c r="C20" s="114" t="s">
        <v>51</v>
      </c>
      <c r="D20" s="254" t="str">
        <f>IFERROR(VLOOKUP($C20,'1. Staff Posts&amp;Salary (Listing)'!$D$11:$E$310,2,0),"")</f>
        <v/>
      </c>
      <c r="E20" s="345" t="e">
        <f>VLOOKUP(C20,'START - AWARD DETAILS'!$F$20:$I$40,3,0)</f>
        <v>#N/A</v>
      </c>
      <c r="F20" s="253" t="s">
        <v>51</v>
      </c>
      <c r="G20" s="253" t="s">
        <v>51</v>
      </c>
      <c r="H20" s="409">
        <f>IF(D20="HEI",'START - AWARD DETAILS'!$G$12,'START - AWARD DETAILS'!$G$13)</f>
        <v>1</v>
      </c>
      <c r="I20" s="115"/>
      <c r="J20" s="181">
        <f>SUMIF('2. Staff Costs (Annual)'!$D$13:$D$312,'10. Indirect Costs'!$C20,'2. Staff Costs (Annual)'!$M$13:$M$312)</f>
        <v>0</v>
      </c>
      <c r="K20" s="113" t="str">
        <f t="shared" si="0"/>
        <v>£0</v>
      </c>
      <c r="L20" s="113">
        <f t="shared" si="1"/>
        <v>0</v>
      </c>
      <c r="M20" s="423"/>
      <c r="N20" s="181">
        <f>SUMIF('2. Staff Costs (Annual)'!$D$13:$D$312,'10. Indirect Costs'!$C20,'2. Staff Costs (Annual)'!$R$13:$R$312)</f>
        <v>0</v>
      </c>
      <c r="O20" s="113" t="str">
        <f t="shared" si="2"/>
        <v>£0</v>
      </c>
      <c r="P20" s="113">
        <f t="shared" si="3"/>
        <v>0</v>
      </c>
      <c r="Q20" s="424"/>
      <c r="R20" s="181">
        <f>SUMIF('2. Staff Costs (Annual)'!$D$13:$D$312,'10. Indirect Costs'!$C20,'2. Staff Costs (Annual)'!$W$13:$W$312)</f>
        <v>0</v>
      </c>
      <c r="S20" s="113" t="str">
        <f t="shared" si="4"/>
        <v>£0</v>
      </c>
      <c r="T20" s="113">
        <f t="shared" si="5"/>
        <v>0</v>
      </c>
      <c r="U20" s="115"/>
      <c r="V20" s="181">
        <f>SUMIF('2. Staff Costs (Annual)'!$D$13:$D$312,'10. Indirect Costs'!$C20,'2. Staff Costs (Annual)'!$AB$13:$AB$312)</f>
        <v>0</v>
      </c>
      <c r="W20" s="113" t="str">
        <f t="shared" si="6"/>
        <v>£0</v>
      </c>
      <c r="X20" s="113">
        <f t="shared" si="7"/>
        <v>0</v>
      </c>
      <c r="Y20" s="115"/>
      <c r="Z20" s="181">
        <f>SUMIF('2. Staff Costs (Annual)'!$D$13:$D$312,'10. Indirect Costs'!$C20,'2. Staff Costs (Annual)'!$AG$13:$AG$312)</f>
        <v>0</v>
      </c>
      <c r="AA20" s="113" t="str">
        <f t="shared" si="8"/>
        <v>£0</v>
      </c>
      <c r="AB20" s="113">
        <f t="shared" si="9"/>
        <v>0</v>
      </c>
      <c r="AC20" s="411">
        <f t="shared" si="10"/>
        <v>0</v>
      </c>
      <c r="AD20" s="304" t="str">
        <f t="shared" si="11"/>
        <v/>
      </c>
      <c r="AE20" s="305">
        <f t="shared" si="12"/>
        <v>0</v>
      </c>
      <c r="AF20" s="304">
        <f t="shared" si="13"/>
        <v>0</v>
      </c>
      <c r="AG20" s="4"/>
    </row>
    <row r="21" spans="2:33" x14ac:dyDescent="0.25">
      <c r="B21" s="4"/>
      <c r="C21" s="114" t="s">
        <v>51</v>
      </c>
      <c r="D21" s="254" t="str">
        <f>IFERROR(VLOOKUP($C21,'1. Staff Posts&amp;Salary (Listing)'!$D$11:$E$310,2,0),"")</f>
        <v/>
      </c>
      <c r="E21" s="345" t="e">
        <f>VLOOKUP(C21,'START - AWARD DETAILS'!$F$20:$I$40,3,0)</f>
        <v>#N/A</v>
      </c>
      <c r="F21" s="253" t="s">
        <v>51</v>
      </c>
      <c r="G21" s="253" t="s">
        <v>51</v>
      </c>
      <c r="H21" s="409">
        <f>IF(D21="HEI",'START - AWARD DETAILS'!$G$12,'START - AWARD DETAILS'!$G$13)</f>
        <v>1</v>
      </c>
      <c r="I21" s="115"/>
      <c r="J21" s="181">
        <f>SUMIF('2. Staff Costs (Annual)'!$D$13:$D$312,'10. Indirect Costs'!$C21,'2. Staff Costs (Annual)'!$M$13:$M$312)</f>
        <v>0</v>
      </c>
      <c r="K21" s="113" t="str">
        <f t="shared" si="0"/>
        <v>£0</v>
      </c>
      <c r="L21" s="113">
        <f t="shared" si="1"/>
        <v>0</v>
      </c>
      <c r="M21" s="115"/>
      <c r="N21" s="181">
        <f>SUMIF('2. Staff Costs (Annual)'!$D$13:$D$312,'10. Indirect Costs'!$C21,'2. Staff Costs (Annual)'!$R$13:$R$312)</f>
        <v>0</v>
      </c>
      <c r="O21" s="113" t="str">
        <f t="shared" si="2"/>
        <v>£0</v>
      </c>
      <c r="P21" s="113">
        <f t="shared" si="3"/>
        <v>0</v>
      </c>
      <c r="Q21" s="115"/>
      <c r="R21" s="181">
        <f>SUMIF('2. Staff Costs (Annual)'!$D$13:$D$312,'10. Indirect Costs'!$C21,'2. Staff Costs (Annual)'!$W$13:$W$312)</f>
        <v>0</v>
      </c>
      <c r="S21" s="113" t="str">
        <f t="shared" si="4"/>
        <v>£0</v>
      </c>
      <c r="T21" s="113">
        <f t="shared" si="5"/>
        <v>0</v>
      </c>
      <c r="U21" s="115"/>
      <c r="V21" s="181">
        <f>SUMIF('2. Staff Costs (Annual)'!$D$13:$D$312,'10. Indirect Costs'!$C21,'2. Staff Costs (Annual)'!$AB$13:$AB$312)</f>
        <v>0</v>
      </c>
      <c r="W21" s="113" t="str">
        <f t="shared" si="6"/>
        <v>£0</v>
      </c>
      <c r="X21" s="113">
        <f t="shared" si="7"/>
        <v>0</v>
      </c>
      <c r="Y21" s="115"/>
      <c r="Z21" s="181">
        <f>SUMIF('2. Staff Costs (Annual)'!$D$13:$D$312,'10. Indirect Costs'!$C21,'2. Staff Costs (Annual)'!$AG$13:$AG$312)</f>
        <v>0</v>
      </c>
      <c r="AA21" s="113" t="str">
        <f t="shared" si="8"/>
        <v>£0</v>
      </c>
      <c r="AB21" s="113">
        <f t="shared" si="9"/>
        <v>0</v>
      </c>
      <c r="AC21" s="411">
        <f t="shared" si="10"/>
        <v>0</v>
      </c>
      <c r="AD21" s="304" t="str">
        <f t="shared" si="11"/>
        <v/>
      </c>
      <c r="AE21" s="305">
        <f t="shared" si="12"/>
        <v>0</v>
      </c>
      <c r="AF21" s="304">
        <f t="shared" si="13"/>
        <v>0</v>
      </c>
      <c r="AG21" s="4"/>
    </row>
    <row r="22" spans="2:33" x14ac:dyDescent="0.25">
      <c r="B22" s="4"/>
      <c r="C22" s="114" t="s">
        <v>51</v>
      </c>
      <c r="D22" s="254" t="str">
        <f>IFERROR(VLOOKUP($C22,'1. Staff Posts&amp;Salary (Listing)'!$D$11:$E$310,2,0),"")</f>
        <v/>
      </c>
      <c r="E22" s="345" t="e">
        <f>VLOOKUP(C22,'START - AWARD DETAILS'!$F$20:$I$40,3,0)</f>
        <v>#N/A</v>
      </c>
      <c r="F22" s="253" t="s">
        <v>51</v>
      </c>
      <c r="G22" s="253" t="s">
        <v>51</v>
      </c>
      <c r="H22" s="409">
        <f>IF(D22="HEI",'START - AWARD DETAILS'!$G$12,'START - AWARD DETAILS'!$G$13)</f>
        <v>1</v>
      </c>
      <c r="I22" s="115"/>
      <c r="J22" s="181">
        <f>SUMIF('2. Staff Costs (Annual)'!$D$13:$D$312,'10. Indirect Costs'!$C22,'2. Staff Costs (Annual)'!$M$13:$M$312)</f>
        <v>0</v>
      </c>
      <c r="K22" s="113" t="str">
        <f t="shared" si="0"/>
        <v>£0</v>
      </c>
      <c r="L22" s="113">
        <f t="shared" si="1"/>
        <v>0</v>
      </c>
      <c r="M22" s="115"/>
      <c r="N22" s="181">
        <f>SUMIF('2. Staff Costs (Annual)'!$D$13:$D$312,'10. Indirect Costs'!$C22,'2. Staff Costs (Annual)'!$R$13:$R$312)</f>
        <v>0</v>
      </c>
      <c r="O22" s="113" t="str">
        <f t="shared" si="2"/>
        <v>£0</v>
      </c>
      <c r="P22" s="113">
        <f t="shared" si="3"/>
        <v>0</v>
      </c>
      <c r="Q22" s="115"/>
      <c r="R22" s="181">
        <f>SUMIF('2. Staff Costs (Annual)'!$D$13:$D$312,'10. Indirect Costs'!$C22,'2. Staff Costs (Annual)'!$W$13:$W$312)</f>
        <v>0</v>
      </c>
      <c r="S22" s="113" t="str">
        <f t="shared" si="4"/>
        <v>£0</v>
      </c>
      <c r="T22" s="113">
        <f t="shared" si="5"/>
        <v>0</v>
      </c>
      <c r="U22" s="115"/>
      <c r="V22" s="181">
        <f>SUMIF('2. Staff Costs (Annual)'!$D$13:$D$312,'10. Indirect Costs'!$C22,'2. Staff Costs (Annual)'!$AB$13:$AB$312)</f>
        <v>0</v>
      </c>
      <c r="W22" s="113" t="str">
        <f t="shared" si="6"/>
        <v>£0</v>
      </c>
      <c r="X22" s="113">
        <f t="shared" si="7"/>
        <v>0</v>
      </c>
      <c r="Y22" s="115"/>
      <c r="Z22" s="181">
        <f>SUMIF('2. Staff Costs (Annual)'!$D$13:$D$312,'10. Indirect Costs'!$C22,'2. Staff Costs (Annual)'!$AG$13:$AG$312)</f>
        <v>0</v>
      </c>
      <c r="AA22" s="113" t="str">
        <f t="shared" si="8"/>
        <v>£0</v>
      </c>
      <c r="AB22" s="113">
        <f t="shared" si="9"/>
        <v>0</v>
      </c>
      <c r="AC22" s="411">
        <f t="shared" si="10"/>
        <v>0</v>
      </c>
      <c r="AD22" s="304" t="str">
        <f t="shared" si="11"/>
        <v/>
      </c>
      <c r="AE22" s="305">
        <f t="shared" si="12"/>
        <v>0</v>
      </c>
      <c r="AF22" s="304">
        <f t="shared" si="13"/>
        <v>0</v>
      </c>
      <c r="AG22" s="4"/>
    </row>
    <row r="23" spans="2:33" x14ac:dyDescent="0.25">
      <c r="B23" s="4"/>
      <c r="C23" s="114" t="s">
        <v>51</v>
      </c>
      <c r="D23" s="254" t="str">
        <f>IFERROR(VLOOKUP($C23,'1. Staff Posts&amp;Salary (Listing)'!$D$11:$E$310,2,0),"")</f>
        <v/>
      </c>
      <c r="E23" s="345" t="e">
        <f>VLOOKUP(C23,'START - AWARD DETAILS'!$F$20:$I$40,3,0)</f>
        <v>#N/A</v>
      </c>
      <c r="F23" s="253" t="s">
        <v>51</v>
      </c>
      <c r="G23" s="253" t="s">
        <v>51</v>
      </c>
      <c r="H23" s="409">
        <f>IF(D23="HEI",'START - AWARD DETAILS'!$G$12,'START - AWARD DETAILS'!$G$13)</f>
        <v>1</v>
      </c>
      <c r="I23" s="115"/>
      <c r="J23" s="181">
        <f>SUMIF('2. Staff Costs (Annual)'!$D$13:$D$312,'10. Indirect Costs'!$C23,'2. Staff Costs (Annual)'!$M$13:$M$312)</f>
        <v>0</v>
      </c>
      <c r="K23" s="113" t="str">
        <f t="shared" si="0"/>
        <v>£0</v>
      </c>
      <c r="L23" s="113">
        <f t="shared" si="1"/>
        <v>0</v>
      </c>
      <c r="M23" s="115"/>
      <c r="N23" s="181">
        <f>SUMIF('2. Staff Costs (Annual)'!$D$13:$D$312,'10. Indirect Costs'!$C23,'2. Staff Costs (Annual)'!$R$13:$R$312)</f>
        <v>0</v>
      </c>
      <c r="O23" s="113" t="str">
        <f t="shared" si="2"/>
        <v>£0</v>
      </c>
      <c r="P23" s="113">
        <f t="shared" si="3"/>
        <v>0</v>
      </c>
      <c r="Q23" s="115"/>
      <c r="R23" s="181">
        <f>SUMIF('2. Staff Costs (Annual)'!$D$13:$D$312,'10. Indirect Costs'!$C23,'2. Staff Costs (Annual)'!$W$13:$W$312)</f>
        <v>0</v>
      </c>
      <c r="S23" s="113" t="str">
        <f t="shared" si="4"/>
        <v>£0</v>
      </c>
      <c r="T23" s="113">
        <f t="shared" si="5"/>
        <v>0</v>
      </c>
      <c r="U23" s="115"/>
      <c r="V23" s="181">
        <f>SUMIF('2. Staff Costs (Annual)'!$D$13:$D$312,'10. Indirect Costs'!$C23,'2. Staff Costs (Annual)'!$AB$13:$AB$312)</f>
        <v>0</v>
      </c>
      <c r="W23" s="113" t="str">
        <f t="shared" si="6"/>
        <v>£0</v>
      </c>
      <c r="X23" s="113">
        <f t="shared" si="7"/>
        <v>0</v>
      </c>
      <c r="Y23" s="115"/>
      <c r="Z23" s="181">
        <f>SUMIF('2. Staff Costs (Annual)'!$D$13:$D$312,'10. Indirect Costs'!$C23,'2. Staff Costs (Annual)'!$AG$13:$AG$312)</f>
        <v>0</v>
      </c>
      <c r="AA23" s="113" t="str">
        <f t="shared" si="8"/>
        <v>£0</v>
      </c>
      <c r="AB23" s="113">
        <f t="shared" si="9"/>
        <v>0</v>
      </c>
      <c r="AC23" s="411">
        <f t="shared" si="10"/>
        <v>0</v>
      </c>
      <c r="AD23" s="304" t="str">
        <f t="shared" si="11"/>
        <v/>
      </c>
      <c r="AE23" s="305">
        <f t="shared" si="12"/>
        <v>0</v>
      </c>
      <c r="AF23" s="304">
        <f t="shared" si="13"/>
        <v>0</v>
      </c>
      <c r="AG23" s="4"/>
    </row>
    <row r="24" spans="2:33" x14ac:dyDescent="0.25">
      <c r="B24" s="4"/>
      <c r="C24" s="114" t="s">
        <v>51</v>
      </c>
      <c r="D24" s="254" t="str">
        <f>IFERROR(VLOOKUP($C24,'1. Staff Posts&amp;Salary (Listing)'!$D$11:$E$310,2,0),"")</f>
        <v/>
      </c>
      <c r="E24" s="345" t="e">
        <f>VLOOKUP(C24,'START - AWARD DETAILS'!$F$20:$I$40,3,0)</f>
        <v>#N/A</v>
      </c>
      <c r="F24" s="253" t="s">
        <v>51</v>
      </c>
      <c r="G24" s="253" t="s">
        <v>51</v>
      </c>
      <c r="H24" s="409">
        <f>IF(D24="HEI",'START - AWARD DETAILS'!$G$12,'START - AWARD DETAILS'!$G$13)</f>
        <v>1</v>
      </c>
      <c r="I24" s="115"/>
      <c r="J24" s="181">
        <f>SUMIF('2. Staff Costs (Annual)'!$D$13:$D$312,'10. Indirect Costs'!$C24,'2. Staff Costs (Annual)'!$M$13:$M$312)</f>
        <v>0</v>
      </c>
      <c r="K24" s="113" t="str">
        <f t="shared" si="0"/>
        <v>£0</v>
      </c>
      <c r="L24" s="113">
        <f t="shared" si="1"/>
        <v>0</v>
      </c>
      <c r="M24" s="115"/>
      <c r="N24" s="181">
        <f>SUMIF('2. Staff Costs (Annual)'!$D$13:$D$312,'10. Indirect Costs'!$C24,'2. Staff Costs (Annual)'!$R$13:$R$312)</f>
        <v>0</v>
      </c>
      <c r="O24" s="113" t="str">
        <f t="shared" si="2"/>
        <v>£0</v>
      </c>
      <c r="P24" s="113">
        <f t="shared" si="3"/>
        <v>0</v>
      </c>
      <c r="Q24" s="115"/>
      <c r="R24" s="181">
        <f>SUMIF('2. Staff Costs (Annual)'!$D$13:$D$312,'10. Indirect Costs'!$C24,'2. Staff Costs (Annual)'!$W$13:$W$312)</f>
        <v>0</v>
      </c>
      <c r="S24" s="113" t="str">
        <f t="shared" si="4"/>
        <v>£0</v>
      </c>
      <c r="T24" s="113">
        <f t="shared" si="5"/>
        <v>0</v>
      </c>
      <c r="U24" s="115"/>
      <c r="V24" s="181">
        <f>SUMIF('2. Staff Costs (Annual)'!$D$13:$D$312,'10. Indirect Costs'!$C24,'2. Staff Costs (Annual)'!$AB$13:$AB$312)</f>
        <v>0</v>
      </c>
      <c r="W24" s="113" t="str">
        <f t="shared" si="6"/>
        <v>£0</v>
      </c>
      <c r="X24" s="113">
        <f t="shared" si="7"/>
        <v>0</v>
      </c>
      <c r="Y24" s="115"/>
      <c r="Z24" s="181">
        <f>SUMIF('2. Staff Costs (Annual)'!$D$13:$D$312,'10. Indirect Costs'!$C24,'2. Staff Costs (Annual)'!$AG$13:$AG$312)</f>
        <v>0</v>
      </c>
      <c r="AA24" s="113" t="str">
        <f t="shared" si="8"/>
        <v>£0</v>
      </c>
      <c r="AB24" s="113">
        <f t="shared" si="9"/>
        <v>0</v>
      </c>
      <c r="AC24" s="411">
        <f t="shared" si="10"/>
        <v>0</v>
      </c>
      <c r="AD24" s="304" t="str">
        <f t="shared" si="11"/>
        <v/>
      </c>
      <c r="AE24" s="305">
        <f t="shared" si="12"/>
        <v>0</v>
      </c>
      <c r="AF24" s="304">
        <f t="shared" si="13"/>
        <v>0</v>
      </c>
      <c r="AG24" s="4"/>
    </row>
    <row r="25" spans="2:33" x14ac:dyDescent="0.25">
      <c r="B25" s="4"/>
      <c r="C25" s="114" t="s">
        <v>51</v>
      </c>
      <c r="D25" s="254" t="str">
        <f>IFERROR(VLOOKUP($C25,'1. Staff Posts&amp;Salary (Listing)'!$D$11:$E$310,2,0),"")</f>
        <v/>
      </c>
      <c r="E25" s="345" t="e">
        <f>VLOOKUP(C25,'START - AWARD DETAILS'!$F$20:$I$40,3,0)</f>
        <v>#N/A</v>
      </c>
      <c r="F25" s="253" t="s">
        <v>51</v>
      </c>
      <c r="G25" s="253" t="s">
        <v>51</v>
      </c>
      <c r="H25" s="409">
        <f>IF(D25="HEI",'START - AWARD DETAILS'!$G$12,'START - AWARD DETAILS'!$G$13)</f>
        <v>1</v>
      </c>
      <c r="I25" s="115"/>
      <c r="J25" s="181">
        <f>SUMIF('2. Staff Costs (Annual)'!$D$13:$D$312,'10. Indirect Costs'!$C25,'2. Staff Costs (Annual)'!$M$13:$M$312)</f>
        <v>0</v>
      </c>
      <c r="K25" s="113" t="str">
        <f t="shared" si="0"/>
        <v>£0</v>
      </c>
      <c r="L25" s="113">
        <f t="shared" si="1"/>
        <v>0</v>
      </c>
      <c r="M25" s="115"/>
      <c r="N25" s="181">
        <f>SUMIF('2. Staff Costs (Annual)'!$D$13:$D$312,'10. Indirect Costs'!$C25,'2. Staff Costs (Annual)'!$R$13:$R$312)</f>
        <v>0</v>
      </c>
      <c r="O25" s="113" t="str">
        <f t="shared" si="2"/>
        <v>£0</v>
      </c>
      <c r="P25" s="113">
        <f t="shared" si="3"/>
        <v>0</v>
      </c>
      <c r="Q25" s="115"/>
      <c r="R25" s="181">
        <f>SUMIF('2. Staff Costs (Annual)'!$D$13:$D$312,'10. Indirect Costs'!$C25,'2. Staff Costs (Annual)'!$W$13:$W$312)</f>
        <v>0</v>
      </c>
      <c r="S25" s="113" t="str">
        <f t="shared" si="4"/>
        <v>£0</v>
      </c>
      <c r="T25" s="113">
        <f t="shared" si="5"/>
        <v>0</v>
      </c>
      <c r="U25" s="115"/>
      <c r="V25" s="181">
        <f>SUMIF('2. Staff Costs (Annual)'!$D$13:$D$312,'10. Indirect Costs'!$C25,'2. Staff Costs (Annual)'!$AB$13:$AB$312)</f>
        <v>0</v>
      </c>
      <c r="W25" s="113" t="str">
        <f t="shared" si="6"/>
        <v>£0</v>
      </c>
      <c r="X25" s="113">
        <f t="shared" si="7"/>
        <v>0</v>
      </c>
      <c r="Y25" s="115"/>
      <c r="Z25" s="181">
        <f>SUMIF('2. Staff Costs (Annual)'!$D$13:$D$312,'10. Indirect Costs'!$C25,'2. Staff Costs (Annual)'!$AG$13:$AG$312)</f>
        <v>0</v>
      </c>
      <c r="AA25" s="113" t="str">
        <f t="shared" si="8"/>
        <v>£0</v>
      </c>
      <c r="AB25" s="113">
        <f t="shared" si="9"/>
        <v>0</v>
      </c>
      <c r="AC25" s="411">
        <f t="shared" si="10"/>
        <v>0</v>
      </c>
      <c r="AD25" s="304" t="str">
        <f t="shared" si="11"/>
        <v/>
      </c>
      <c r="AE25" s="305">
        <f t="shared" si="12"/>
        <v>0</v>
      </c>
      <c r="AF25" s="304">
        <f t="shared" si="13"/>
        <v>0</v>
      </c>
      <c r="AG25" s="4"/>
    </row>
    <row r="26" spans="2:33" x14ac:dyDescent="0.25">
      <c r="B26" s="4"/>
      <c r="C26" s="114" t="s">
        <v>51</v>
      </c>
      <c r="D26" s="254" t="str">
        <f>IFERROR(VLOOKUP($C26,'1. Staff Posts&amp;Salary (Listing)'!$D$11:$E$310,2,0),"")</f>
        <v/>
      </c>
      <c r="E26" s="345" t="e">
        <f>VLOOKUP(C26,'START - AWARD DETAILS'!$F$20:$I$40,3,0)</f>
        <v>#N/A</v>
      </c>
      <c r="F26" s="253" t="s">
        <v>51</v>
      </c>
      <c r="G26" s="253" t="s">
        <v>51</v>
      </c>
      <c r="H26" s="409">
        <f>IF(D26="HEI",'START - AWARD DETAILS'!$G$12,'START - AWARD DETAILS'!$G$13)</f>
        <v>1</v>
      </c>
      <c r="I26" s="115"/>
      <c r="J26" s="181">
        <f>SUMIF('2. Staff Costs (Annual)'!$D$13:$D$312,'10. Indirect Costs'!$C26,'2. Staff Costs (Annual)'!$M$13:$M$312)</f>
        <v>0</v>
      </c>
      <c r="K26" s="113" t="str">
        <f t="shared" si="0"/>
        <v>£0</v>
      </c>
      <c r="L26" s="113">
        <f t="shared" si="1"/>
        <v>0</v>
      </c>
      <c r="M26" s="115"/>
      <c r="N26" s="181">
        <f>SUMIF('2. Staff Costs (Annual)'!$D$13:$D$312,'10. Indirect Costs'!$C26,'2. Staff Costs (Annual)'!$R$13:$R$312)</f>
        <v>0</v>
      </c>
      <c r="O26" s="113" t="str">
        <f t="shared" si="2"/>
        <v>£0</v>
      </c>
      <c r="P26" s="113">
        <f t="shared" si="3"/>
        <v>0</v>
      </c>
      <c r="Q26" s="115"/>
      <c r="R26" s="181">
        <f>SUMIF('2. Staff Costs (Annual)'!$D$13:$D$312,'10. Indirect Costs'!$C26,'2. Staff Costs (Annual)'!$W$13:$W$312)</f>
        <v>0</v>
      </c>
      <c r="S26" s="113" t="str">
        <f t="shared" si="4"/>
        <v>£0</v>
      </c>
      <c r="T26" s="113">
        <f t="shared" si="5"/>
        <v>0</v>
      </c>
      <c r="U26" s="115"/>
      <c r="V26" s="181">
        <f>SUMIF('2. Staff Costs (Annual)'!$D$13:$D$312,'10. Indirect Costs'!$C26,'2. Staff Costs (Annual)'!$AB$13:$AB$312)</f>
        <v>0</v>
      </c>
      <c r="W26" s="113" t="str">
        <f t="shared" si="6"/>
        <v>£0</v>
      </c>
      <c r="X26" s="113">
        <f t="shared" si="7"/>
        <v>0</v>
      </c>
      <c r="Y26" s="115"/>
      <c r="Z26" s="181">
        <f>SUMIF('2. Staff Costs (Annual)'!$D$13:$D$312,'10. Indirect Costs'!$C26,'2. Staff Costs (Annual)'!$AG$13:$AG$312)</f>
        <v>0</v>
      </c>
      <c r="AA26" s="113" t="str">
        <f t="shared" si="8"/>
        <v>£0</v>
      </c>
      <c r="AB26" s="113">
        <f t="shared" si="9"/>
        <v>0</v>
      </c>
      <c r="AC26" s="411">
        <f t="shared" si="10"/>
        <v>0</v>
      </c>
      <c r="AD26" s="304" t="str">
        <f t="shared" si="11"/>
        <v/>
      </c>
      <c r="AE26" s="305">
        <f t="shared" si="12"/>
        <v>0</v>
      </c>
      <c r="AF26" s="304">
        <f t="shared" si="13"/>
        <v>0</v>
      </c>
      <c r="AG26" s="4"/>
    </row>
    <row r="27" spans="2:33" x14ac:dyDescent="0.25">
      <c r="B27" s="4"/>
      <c r="C27" s="114" t="s">
        <v>51</v>
      </c>
      <c r="D27" s="254" t="str">
        <f>IFERROR(VLOOKUP($C27,'1. Staff Posts&amp;Salary (Listing)'!$D$11:$E$310,2,0),"")</f>
        <v/>
      </c>
      <c r="E27" s="345" t="e">
        <f>VLOOKUP(C27,'START - AWARD DETAILS'!$F$20:$I$40,3,0)</f>
        <v>#N/A</v>
      </c>
      <c r="F27" s="253" t="s">
        <v>51</v>
      </c>
      <c r="G27" s="253" t="s">
        <v>51</v>
      </c>
      <c r="H27" s="409">
        <f>IF(D27="HEI",'START - AWARD DETAILS'!$G$12,'START - AWARD DETAILS'!$G$13)</f>
        <v>1</v>
      </c>
      <c r="I27" s="115"/>
      <c r="J27" s="181">
        <f>SUMIF('2. Staff Costs (Annual)'!$D$13:$D$312,'10. Indirect Costs'!$C27,'2. Staff Costs (Annual)'!$M$13:$M$312)</f>
        <v>0</v>
      </c>
      <c r="K27" s="113" t="str">
        <f t="shared" si="0"/>
        <v>£0</v>
      </c>
      <c r="L27" s="113">
        <f t="shared" si="1"/>
        <v>0</v>
      </c>
      <c r="M27" s="115"/>
      <c r="N27" s="181">
        <f>SUMIF('2. Staff Costs (Annual)'!$D$13:$D$312,'10. Indirect Costs'!$C27,'2. Staff Costs (Annual)'!$R$13:$R$312)</f>
        <v>0</v>
      </c>
      <c r="O27" s="113" t="str">
        <f t="shared" si="2"/>
        <v>£0</v>
      </c>
      <c r="P27" s="113">
        <f t="shared" si="3"/>
        <v>0</v>
      </c>
      <c r="Q27" s="115"/>
      <c r="R27" s="181">
        <f>SUMIF('2. Staff Costs (Annual)'!$D$13:$D$312,'10. Indirect Costs'!$C27,'2. Staff Costs (Annual)'!$W$13:$W$312)</f>
        <v>0</v>
      </c>
      <c r="S27" s="113" t="str">
        <f t="shared" si="4"/>
        <v>£0</v>
      </c>
      <c r="T27" s="113">
        <f t="shared" si="5"/>
        <v>0</v>
      </c>
      <c r="U27" s="115"/>
      <c r="V27" s="181">
        <f>SUMIF('2. Staff Costs (Annual)'!$D$13:$D$312,'10. Indirect Costs'!$C27,'2. Staff Costs (Annual)'!$AB$13:$AB$312)</f>
        <v>0</v>
      </c>
      <c r="W27" s="113" t="str">
        <f t="shared" si="6"/>
        <v>£0</v>
      </c>
      <c r="X27" s="113">
        <f t="shared" si="7"/>
        <v>0</v>
      </c>
      <c r="Y27" s="115"/>
      <c r="Z27" s="181">
        <f>SUMIF('2. Staff Costs (Annual)'!$D$13:$D$312,'10. Indirect Costs'!$C27,'2. Staff Costs (Annual)'!$AG$13:$AG$312)</f>
        <v>0</v>
      </c>
      <c r="AA27" s="113" t="str">
        <f t="shared" si="8"/>
        <v>£0</v>
      </c>
      <c r="AB27" s="113">
        <f t="shared" si="9"/>
        <v>0</v>
      </c>
      <c r="AC27" s="411">
        <f t="shared" si="10"/>
        <v>0</v>
      </c>
      <c r="AD27" s="304" t="str">
        <f t="shared" si="11"/>
        <v/>
      </c>
      <c r="AE27" s="305">
        <f t="shared" si="12"/>
        <v>0</v>
      </c>
      <c r="AF27" s="304">
        <f t="shared" si="13"/>
        <v>0</v>
      </c>
      <c r="AG27" s="4"/>
    </row>
    <row r="28" spans="2:33" x14ac:dyDescent="0.25">
      <c r="B28" s="4"/>
      <c r="C28" s="114" t="s">
        <v>51</v>
      </c>
      <c r="D28" s="254" t="str">
        <f>IFERROR(VLOOKUP($C28,'1. Staff Posts&amp;Salary (Listing)'!$D$11:$E$310,2,0),"")</f>
        <v/>
      </c>
      <c r="E28" s="345" t="e">
        <f>VLOOKUP(C28,'START - AWARD DETAILS'!$F$20:$I$40,3,0)</f>
        <v>#N/A</v>
      </c>
      <c r="F28" s="253" t="s">
        <v>51</v>
      </c>
      <c r="G28" s="253" t="s">
        <v>51</v>
      </c>
      <c r="H28" s="409">
        <f>IF(D28="HEI",'START - AWARD DETAILS'!$G$12,'START - AWARD DETAILS'!$G$13)</f>
        <v>1</v>
      </c>
      <c r="I28" s="115"/>
      <c r="J28" s="181">
        <f>SUMIF('2. Staff Costs (Annual)'!$D$13:$D$312,'10. Indirect Costs'!$C28,'2. Staff Costs (Annual)'!$M$13:$M$312)</f>
        <v>0</v>
      </c>
      <c r="K28" s="113" t="str">
        <f t="shared" si="0"/>
        <v>£0</v>
      </c>
      <c r="L28" s="113">
        <f t="shared" si="1"/>
        <v>0</v>
      </c>
      <c r="M28" s="115"/>
      <c r="N28" s="181">
        <f>SUMIF('2. Staff Costs (Annual)'!$D$13:$D$312,'10. Indirect Costs'!$C28,'2. Staff Costs (Annual)'!$R$13:$R$312)</f>
        <v>0</v>
      </c>
      <c r="O28" s="113" t="str">
        <f t="shared" si="2"/>
        <v>£0</v>
      </c>
      <c r="P28" s="113">
        <f t="shared" si="3"/>
        <v>0</v>
      </c>
      <c r="Q28" s="115"/>
      <c r="R28" s="181">
        <f>SUMIF('2. Staff Costs (Annual)'!$D$13:$D$312,'10. Indirect Costs'!$C28,'2. Staff Costs (Annual)'!$W$13:$W$312)</f>
        <v>0</v>
      </c>
      <c r="S28" s="113" t="str">
        <f t="shared" si="4"/>
        <v>£0</v>
      </c>
      <c r="T28" s="113">
        <f t="shared" si="5"/>
        <v>0</v>
      </c>
      <c r="U28" s="115"/>
      <c r="V28" s="181">
        <f>SUMIF('2. Staff Costs (Annual)'!$D$13:$D$312,'10. Indirect Costs'!$C28,'2. Staff Costs (Annual)'!$AB$13:$AB$312)</f>
        <v>0</v>
      </c>
      <c r="W28" s="113" t="str">
        <f t="shared" si="6"/>
        <v>£0</v>
      </c>
      <c r="X28" s="113">
        <f t="shared" si="7"/>
        <v>0</v>
      </c>
      <c r="Y28" s="115"/>
      <c r="Z28" s="181">
        <f>SUMIF('2. Staff Costs (Annual)'!$D$13:$D$312,'10. Indirect Costs'!$C28,'2. Staff Costs (Annual)'!$AG$13:$AG$312)</f>
        <v>0</v>
      </c>
      <c r="AA28" s="113" t="str">
        <f t="shared" si="8"/>
        <v>£0</v>
      </c>
      <c r="AB28" s="113">
        <f t="shared" si="9"/>
        <v>0</v>
      </c>
      <c r="AC28" s="411">
        <f t="shared" si="10"/>
        <v>0</v>
      </c>
      <c r="AD28" s="304" t="str">
        <f t="shared" si="11"/>
        <v/>
      </c>
      <c r="AE28" s="305">
        <f t="shared" si="12"/>
        <v>0</v>
      </c>
      <c r="AF28" s="304">
        <f t="shared" si="13"/>
        <v>0</v>
      </c>
      <c r="AG28" s="4"/>
    </row>
    <row r="29" spans="2:33" x14ac:dyDescent="0.25">
      <c r="B29" s="4"/>
      <c r="C29" s="114" t="s">
        <v>51</v>
      </c>
      <c r="D29" s="254" t="str">
        <f>IFERROR(VLOOKUP($C29,'1. Staff Posts&amp;Salary (Listing)'!$D$11:$E$310,2,0),"")</f>
        <v/>
      </c>
      <c r="E29" s="345" t="e">
        <f>VLOOKUP(C29,'START - AWARD DETAILS'!$F$20:$I$40,3,0)</f>
        <v>#N/A</v>
      </c>
      <c r="F29" s="253" t="s">
        <v>51</v>
      </c>
      <c r="G29" s="253" t="s">
        <v>51</v>
      </c>
      <c r="H29" s="409">
        <f>IF(D29="HEI",'START - AWARD DETAILS'!$G$12,'START - AWARD DETAILS'!$G$13)</f>
        <v>1</v>
      </c>
      <c r="I29" s="115"/>
      <c r="J29" s="181">
        <f>SUMIF('2. Staff Costs (Annual)'!$D$13:$D$312,'10. Indirect Costs'!$C29,'2. Staff Costs (Annual)'!$M$13:$M$312)</f>
        <v>0</v>
      </c>
      <c r="K29" s="113" t="str">
        <f t="shared" si="0"/>
        <v>£0</v>
      </c>
      <c r="L29" s="113">
        <f t="shared" si="1"/>
        <v>0</v>
      </c>
      <c r="M29" s="115"/>
      <c r="N29" s="181">
        <f>SUMIF('2. Staff Costs (Annual)'!$D$13:$D$312,'10. Indirect Costs'!$C29,'2. Staff Costs (Annual)'!$R$13:$R$312)</f>
        <v>0</v>
      </c>
      <c r="O29" s="113" t="str">
        <f t="shared" si="2"/>
        <v>£0</v>
      </c>
      <c r="P29" s="113">
        <f t="shared" si="3"/>
        <v>0</v>
      </c>
      <c r="Q29" s="115"/>
      <c r="R29" s="181">
        <f>SUMIF('2. Staff Costs (Annual)'!$D$13:$D$312,'10. Indirect Costs'!$C29,'2. Staff Costs (Annual)'!$W$13:$W$312)</f>
        <v>0</v>
      </c>
      <c r="S29" s="113" t="str">
        <f t="shared" si="4"/>
        <v>£0</v>
      </c>
      <c r="T29" s="113">
        <f t="shared" si="5"/>
        <v>0</v>
      </c>
      <c r="U29" s="115"/>
      <c r="V29" s="181">
        <f>SUMIF('2. Staff Costs (Annual)'!$D$13:$D$312,'10. Indirect Costs'!$C29,'2. Staff Costs (Annual)'!$AB$13:$AB$312)</f>
        <v>0</v>
      </c>
      <c r="W29" s="113" t="str">
        <f t="shared" si="6"/>
        <v>£0</v>
      </c>
      <c r="X29" s="113">
        <f t="shared" si="7"/>
        <v>0</v>
      </c>
      <c r="Y29" s="115"/>
      <c r="Z29" s="181">
        <f>SUMIF('2. Staff Costs (Annual)'!$D$13:$D$312,'10. Indirect Costs'!$C29,'2. Staff Costs (Annual)'!$AG$13:$AG$312)</f>
        <v>0</v>
      </c>
      <c r="AA29" s="113" t="str">
        <f t="shared" si="8"/>
        <v>£0</v>
      </c>
      <c r="AB29" s="113">
        <f t="shared" si="9"/>
        <v>0</v>
      </c>
      <c r="AC29" s="411">
        <f t="shared" si="10"/>
        <v>0</v>
      </c>
      <c r="AD29" s="304" t="str">
        <f t="shared" si="11"/>
        <v/>
      </c>
      <c r="AE29" s="305">
        <f t="shared" si="12"/>
        <v>0</v>
      </c>
      <c r="AF29" s="304">
        <f t="shared" si="13"/>
        <v>0</v>
      </c>
      <c r="AG29" s="4"/>
    </row>
    <row r="30" spans="2:33" x14ac:dyDescent="0.25">
      <c r="B30" s="4"/>
      <c r="C30" s="114" t="s">
        <v>51</v>
      </c>
      <c r="D30" s="254" t="str">
        <f>IFERROR(VLOOKUP($C30,'1. Staff Posts&amp;Salary (Listing)'!$D$11:$E$310,2,0),"")</f>
        <v/>
      </c>
      <c r="E30" s="345" t="e">
        <f>VLOOKUP(C30,'START - AWARD DETAILS'!$F$20:$I$40,3,0)</f>
        <v>#N/A</v>
      </c>
      <c r="F30" s="253" t="s">
        <v>51</v>
      </c>
      <c r="G30" s="253" t="s">
        <v>51</v>
      </c>
      <c r="H30" s="409">
        <f>IF(D30="HEI",'START - AWARD DETAILS'!$G$12,'START - AWARD DETAILS'!$G$13)</f>
        <v>1</v>
      </c>
      <c r="I30" s="115"/>
      <c r="J30" s="181">
        <f>SUMIF('2. Staff Costs (Annual)'!$D$13:$D$312,'10. Indirect Costs'!$C30,'2. Staff Costs (Annual)'!$M$13:$M$312)</f>
        <v>0</v>
      </c>
      <c r="K30" s="113" t="str">
        <f t="shared" si="0"/>
        <v>£0</v>
      </c>
      <c r="L30" s="113">
        <f t="shared" si="1"/>
        <v>0</v>
      </c>
      <c r="M30" s="115"/>
      <c r="N30" s="181">
        <f>SUMIF('2. Staff Costs (Annual)'!$D$13:$D$312,'10. Indirect Costs'!$C30,'2. Staff Costs (Annual)'!$R$13:$R$312)</f>
        <v>0</v>
      </c>
      <c r="O30" s="113" t="str">
        <f t="shared" si="2"/>
        <v>£0</v>
      </c>
      <c r="P30" s="113">
        <f t="shared" si="3"/>
        <v>0</v>
      </c>
      <c r="Q30" s="115"/>
      <c r="R30" s="181">
        <f>SUMIF('2. Staff Costs (Annual)'!$D$13:$D$312,'10. Indirect Costs'!$C30,'2. Staff Costs (Annual)'!$W$13:$W$312)</f>
        <v>0</v>
      </c>
      <c r="S30" s="113" t="str">
        <f t="shared" si="4"/>
        <v>£0</v>
      </c>
      <c r="T30" s="113">
        <f t="shared" si="5"/>
        <v>0</v>
      </c>
      <c r="U30" s="115"/>
      <c r="V30" s="181">
        <f>SUMIF('2. Staff Costs (Annual)'!$D$13:$D$312,'10. Indirect Costs'!$C30,'2. Staff Costs (Annual)'!$AB$13:$AB$312)</f>
        <v>0</v>
      </c>
      <c r="W30" s="113" t="str">
        <f t="shared" si="6"/>
        <v>£0</v>
      </c>
      <c r="X30" s="113">
        <f t="shared" si="7"/>
        <v>0</v>
      </c>
      <c r="Y30" s="115"/>
      <c r="Z30" s="181">
        <f>SUMIF('2. Staff Costs (Annual)'!$D$13:$D$312,'10. Indirect Costs'!$C30,'2. Staff Costs (Annual)'!$AG$13:$AG$312)</f>
        <v>0</v>
      </c>
      <c r="AA30" s="113" t="str">
        <f t="shared" si="8"/>
        <v>£0</v>
      </c>
      <c r="AB30" s="113">
        <f t="shared" si="9"/>
        <v>0</v>
      </c>
      <c r="AC30" s="411">
        <f t="shared" si="10"/>
        <v>0</v>
      </c>
      <c r="AD30" s="304" t="str">
        <f t="shared" si="11"/>
        <v/>
      </c>
      <c r="AE30" s="305">
        <f t="shared" si="12"/>
        <v>0</v>
      </c>
      <c r="AF30" s="304">
        <f t="shared" si="13"/>
        <v>0</v>
      </c>
      <c r="AG30" s="4"/>
    </row>
    <row r="31" spans="2:33" x14ac:dyDescent="0.25">
      <c r="B31" s="4"/>
      <c r="C31" s="114" t="s">
        <v>51</v>
      </c>
      <c r="D31" s="254" t="str">
        <f>IFERROR(VLOOKUP($C31,'1. Staff Posts&amp;Salary (Listing)'!$D$11:$E$310,2,0),"")</f>
        <v/>
      </c>
      <c r="E31" s="345" t="e">
        <f>VLOOKUP(C31,'START - AWARD DETAILS'!$F$20:$I$40,3,0)</f>
        <v>#N/A</v>
      </c>
      <c r="F31" s="253" t="s">
        <v>51</v>
      </c>
      <c r="G31" s="253" t="s">
        <v>51</v>
      </c>
      <c r="H31" s="409">
        <f>IF(D31="HEI",'START - AWARD DETAILS'!$G$12,'START - AWARD DETAILS'!$G$13)</f>
        <v>1</v>
      </c>
      <c r="I31" s="115"/>
      <c r="J31" s="181">
        <f>SUMIF('2. Staff Costs (Annual)'!$D$13:$D$312,'10. Indirect Costs'!$C31,'2. Staff Costs (Annual)'!$M$13:$M$312)</f>
        <v>0</v>
      </c>
      <c r="K31" s="113" t="str">
        <f t="shared" si="0"/>
        <v>£0</v>
      </c>
      <c r="L31" s="113">
        <f t="shared" si="1"/>
        <v>0</v>
      </c>
      <c r="M31" s="115"/>
      <c r="N31" s="181">
        <f>SUMIF('2. Staff Costs (Annual)'!$D$13:$D$312,'10. Indirect Costs'!$C31,'2. Staff Costs (Annual)'!$R$13:$R$312)</f>
        <v>0</v>
      </c>
      <c r="O31" s="113" t="str">
        <f t="shared" si="2"/>
        <v>£0</v>
      </c>
      <c r="P31" s="113">
        <f t="shared" si="3"/>
        <v>0</v>
      </c>
      <c r="Q31" s="115"/>
      <c r="R31" s="181">
        <f>SUMIF('2. Staff Costs (Annual)'!$D$13:$D$312,'10. Indirect Costs'!$C31,'2. Staff Costs (Annual)'!$W$13:$W$312)</f>
        <v>0</v>
      </c>
      <c r="S31" s="113" t="str">
        <f t="shared" si="4"/>
        <v>£0</v>
      </c>
      <c r="T31" s="113">
        <f t="shared" si="5"/>
        <v>0</v>
      </c>
      <c r="U31" s="115"/>
      <c r="V31" s="181">
        <f>SUMIF('2. Staff Costs (Annual)'!$D$13:$D$312,'10. Indirect Costs'!$C31,'2. Staff Costs (Annual)'!$AB$13:$AB$312)</f>
        <v>0</v>
      </c>
      <c r="W31" s="113" t="str">
        <f t="shared" si="6"/>
        <v>£0</v>
      </c>
      <c r="X31" s="113">
        <f t="shared" si="7"/>
        <v>0</v>
      </c>
      <c r="Y31" s="115"/>
      <c r="Z31" s="181">
        <f>SUMIF('2. Staff Costs (Annual)'!$D$13:$D$312,'10. Indirect Costs'!$C31,'2. Staff Costs (Annual)'!$AG$13:$AG$312)</f>
        <v>0</v>
      </c>
      <c r="AA31" s="113" t="str">
        <f t="shared" si="8"/>
        <v>£0</v>
      </c>
      <c r="AB31" s="113">
        <f t="shared" si="9"/>
        <v>0</v>
      </c>
      <c r="AC31" s="411">
        <f t="shared" si="10"/>
        <v>0</v>
      </c>
      <c r="AD31" s="304" t="str">
        <f t="shared" si="11"/>
        <v/>
      </c>
      <c r="AE31" s="305">
        <f t="shared" si="12"/>
        <v>0</v>
      </c>
      <c r="AF31" s="304">
        <f t="shared" si="13"/>
        <v>0</v>
      </c>
      <c r="AG31" s="4"/>
    </row>
    <row r="32" spans="2:33" x14ac:dyDescent="0.25">
      <c r="B32" s="4"/>
      <c r="C32" s="114" t="s">
        <v>51</v>
      </c>
      <c r="D32" s="254" t="str">
        <f>IFERROR(VLOOKUP($C32,'1. Staff Posts&amp;Salary (Listing)'!$D$11:$E$310,2,0),"")</f>
        <v/>
      </c>
      <c r="E32" s="345" t="e">
        <f>VLOOKUP(C32,'START - AWARD DETAILS'!$F$20:$I$40,3,0)</f>
        <v>#N/A</v>
      </c>
      <c r="F32" s="253" t="s">
        <v>51</v>
      </c>
      <c r="G32" s="253" t="s">
        <v>51</v>
      </c>
      <c r="H32" s="409">
        <f>IF(D32="HEI",'START - AWARD DETAILS'!$G$12,'START - AWARD DETAILS'!$G$13)</f>
        <v>1</v>
      </c>
      <c r="I32" s="115"/>
      <c r="J32" s="181">
        <f>SUMIF('2. Staff Costs (Annual)'!$D$13:$D$312,'10. Indirect Costs'!$C32,'2. Staff Costs (Annual)'!$M$13:$M$312)</f>
        <v>0</v>
      </c>
      <c r="K32" s="113" t="str">
        <f t="shared" si="0"/>
        <v>£0</v>
      </c>
      <c r="L32" s="113">
        <f t="shared" si="1"/>
        <v>0</v>
      </c>
      <c r="M32" s="115"/>
      <c r="N32" s="181">
        <f>SUMIF('2. Staff Costs (Annual)'!$D$13:$D$312,'10. Indirect Costs'!$C32,'2. Staff Costs (Annual)'!$R$13:$R$312)</f>
        <v>0</v>
      </c>
      <c r="O32" s="113" t="str">
        <f t="shared" si="2"/>
        <v>£0</v>
      </c>
      <c r="P32" s="113">
        <f t="shared" si="3"/>
        <v>0</v>
      </c>
      <c r="Q32" s="115"/>
      <c r="R32" s="181">
        <f>SUMIF('2. Staff Costs (Annual)'!$D$13:$D$312,'10. Indirect Costs'!$C32,'2. Staff Costs (Annual)'!$W$13:$W$312)</f>
        <v>0</v>
      </c>
      <c r="S32" s="113" t="str">
        <f t="shared" si="4"/>
        <v>£0</v>
      </c>
      <c r="T32" s="113">
        <f t="shared" si="5"/>
        <v>0</v>
      </c>
      <c r="U32" s="115"/>
      <c r="V32" s="181">
        <f>SUMIF('2. Staff Costs (Annual)'!$D$13:$D$312,'10. Indirect Costs'!$C32,'2. Staff Costs (Annual)'!$AB$13:$AB$312)</f>
        <v>0</v>
      </c>
      <c r="W32" s="113" t="str">
        <f t="shared" si="6"/>
        <v>£0</v>
      </c>
      <c r="X32" s="113">
        <f t="shared" si="7"/>
        <v>0</v>
      </c>
      <c r="Y32" s="115"/>
      <c r="Z32" s="181">
        <f>SUMIF('2. Staff Costs (Annual)'!$D$13:$D$312,'10. Indirect Costs'!$C32,'2. Staff Costs (Annual)'!$AG$13:$AG$312)</f>
        <v>0</v>
      </c>
      <c r="AA32" s="113" t="str">
        <f t="shared" si="8"/>
        <v>£0</v>
      </c>
      <c r="AB32" s="113">
        <f t="shared" si="9"/>
        <v>0</v>
      </c>
      <c r="AC32" s="411">
        <f t="shared" si="10"/>
        <v>0</v>
      </c>
      <c r="AD32" s="304" t="str">
        <f t="shared" si="11"/>
        <v/>
      </c>
      <c r="AE32" s="305">
        <f t="shared" si="12"/>
        <v>0</v>
      </c>
      <c r="AF32" s="304">
        <f t="shared" si="13"/>
        <v>0</v>
      </c>
      <c r="AG32" s="4"/>
    </row>
    <row r="33" spans="2:33" x14ac:dyDescent="0.25">
      <c r="B33" s="4"/>
      <c r="C33" s="114" t="s">
        <v>51</v>
      </c>
      <c r="D33" s="254" t="str">
        <f>IFERROR(VLOOKUP($C33,'1. Staff Posts&amp;Salary (Listing)'!$D$11:$E$310,2,0),"")</f>
        <v/>
      </c>
      <c r="E33" s="345" t="e">
        <f>VLOOKUP(C33,'START - AWARD DETAILS'!$F$20:$I$40,3,0)</f>
        <v>#N/A</v>
      </c>
      <c r="F33" s="253" t="s">
        <v>51</v>
      </c>
      <c r="G33" s="253" t="s">
        <v>51</v>
      </c>
      <c r="H33" s="409">
        <f>IF(D33="HEI",'START - AWARD DETAILS'!$G$12,'START - AWARD DETAILS'!$G$13)</f>
        <v>1</v>
      </c>
      <c r="I33" s="115"/>
      <c r="J33" s="181">
        <f>SUMIF('2. Staff Costs (Annual)'!$D$13:$D$312,'10. Indirect Costs'!$C33,'2. Staff Costs (Annual)'!$M$13:$M$312)</f>
        <v>0</v>
      </c>
      <c r="K33" s="113" t="str">
        <f t="shared" si="0"/>
        <v>£0</v>
      </c>
      <c r="L33" s="113">
        <f t="shared" si="1"/>
        <v>0</v>
      </c>
      <c r="M33" s="115"/>
      <c r="N33" s="181">
        <f>SUMIF('2. Staff Costs (Annual)'!$D$13:$D$312,'10. Indirect Costs'!$C33,'2. Staff Costs (Annual)'!$R$13:$R$312)</f>
        <v>0</v>
      </c>
      <c r="O33" s="113" t="str">
        <f t="shared" si="2"/>
        <v>£0</v>
      </c>
      <c r="P33" s="113">
        <f t="shared" si="3"/>
        <v>0</v>
      </c>
      <c r="Q33" s="115"/>
      <c r="R33" s="181">
        <f>SUMIF('2. Staff Costs (Annual)'!$D$13:$D$312,'10. Indirect Costs'!$C33,'2. Staff Costs (Annual)'!$W$13:$W$312)</f>
        <v>0</v>
      </c>
      <c r="S33" s="113" t="str">
        <f t="shared" si="4"/>
        <v>£0</v>
      </c>
      <c r="T33" s="113">
        <f t="shared" si="5"/>
        <v>0</v>
      </c>
      <c r="U33" s="115"/>
      <c r="V33" s="181">
        <f>SUMIF('2. Staff Costs (Annual)'!$D$13:$D$312,'10. Indirect Costs'!$C33,'2. Staff Costs (Annual)'!$AB$13:$AB$312)</f>
        <v>0</v>
      </c>
      <c r="W33" s="113" t="str">
        <f t="shared" si="6"/>
        <v>£0</v>
      </c>
      <c r="X33" s="113">
        <f t="shared" si="7"/>
        <v>0</v>
      </c>
      <c r="Y33" s="115"/>
      <c r="Z33" s="181">
        <f>SUMIF('2. Staff Costs (Annual)'!$D$13:$D$312,'10. Indirect Costs'!$C33,'2. Staff Costs (Annual)'!$AG$13:$AG$312)</f>
        <v>0</v>
      </c>
      <c r="AA33" s="113" t="str">
        <f t="shared" si="8"/>
        <v>£0</v>
      </c>
      <c r="AB33" s="113">
        <f t="shared" si="9"/>
        <v>0</v>
      </c>
      <c r="AC33" s="411">
        <f t="shared" si="10"/>
        <v>0</v>
      </c>
      <c r="AD33" s="304" t="str">
        <f t="shared" si="11"/>
        <v/>
      </c>
      <c r="AE33" s="305">
        <f t="shared" si="12"/>
        <v>0</v>
      </c>
      <c r="AF33" s="304">
        <f t="shared" si="13"/>
        <v>0</v>
      </c>
      <c r="AG33" s="4"/>
    </row>
    <row r="34" spans="2:33" x14ac:dyDescent="0.25">
      <c r="B34" s="4"/>
      <c r="C34" s="114" t="s">
        <v>51</v>
      </c>
      <c r="D34" s="254" t="str">
        <f>IFERROR(VLOOKUP($C34,'1. Staff Posts&amp;Salary (Listing)'!$D$11:$E$310,2,0),"")</f>
        <v/>
      </c>
      <c r="E34" s="345" t="e">
        <f>VLOOKUP(C34,'START - AWARD DETAILS'!$F$20:$I$40,3,0)</f>
        <v>#N/A</v>
      </c>
      <c r="F34" s="253" t="s">
        <v>51</v>
      </c>
      <c r="G34" s="253" t="s">
        <v>51</v>
      </c>
      <c r="H34" s="409">
        <f>IF(D34="HEI",'START - AWARD DETAILS'!$G$12,'START - AWARD DETAILS'!$G$13)</f>
        <v>1</v>
      </c>
      <c r="I34" s="115"/>
      <c r="J34" s="181">
        <f>SUMIF('2. Staff Costs (Annual)'!$D$13:$D$312,'10. Indirect Costs'!$C34,'2. Staff Costs (Annual)'!$M$13:$M$312)</f>
        <v>0</v>
      </c>
      <c r="K34" s="113" t="str">
        <f t="shared" si="0"/>
        <v>£0</v>
      </c>
      <c r="L34" s="113">
        <f t="shared" si="1"/>
        <v>0</v>
      </c>
      <c r="M34" s="115"/>
      <c r="N34" s="181">
        <f>SUMIF('2. Staff Costs (Annual)'!$D$13:$D$312,'10. Indirect Costs'!$C34,'2. Staff Costs (Annual)'!$R$13:$R$312)</f>
        <v>0</v>
      </c>
      <c r="O34" s="113" t="str">
        <f t="shared" si="2"/>
        <v>£0</v>
      </c>
      <c r="P34" s="113">
        <f t="shared" si="3"/>
        <v>0</v>
      </c>
      <c r="Q34" s="115"/>
      <c r="R34" s="181">
        <f>SUMIF('2. Staff Costs (Annual)'!$D$13:$D$312,'10. Indirect Costs'!$C34,'2. Staff Costs (Annual)'!$W$13:$W$312)</f>
        <v>0</v>
      </c>
      <c r="S34" s="113" t="str">
        <f t="shared" si="4"/>
        <v>£0</v>
      </c>
      <c r="T34" s="113">
        <f t="shared" si="5"/>
        <v>0</v>
      </c>
      <c r="U34" s="115"/>
      <c r="V34" s="181">
        <f>SUMIF('2. Staff Costs (Annual)'!$D$13:$D$312,'10. Indirect Costs'!$C34,'2. Staff Costs (Annual)'!$AB$13:$AB$312)</f>
        <v>0</v>
      </c>
      <c r="W34" s="113" t="str">
        <f t="shared" si="6"/>
        <v>£0</v>
      </c>
      <c r="X34" s="113">
        <f t="shared" si="7"/>
        <v>0</v>
      </c>
      <c r="Y34" s="115"/>
      <c r="Z34" s="181">
        <f>SUMIF('2. Staff Costs (Annual)'!$D$13:$D$312,'10. Indirect Costs'!$C34,'2. Staff Costs (Annual)'!$AG$13:$AG$312)</f>
        <v>0</v>
      </c>
      <c r="AA34" s="113" t="str">
        <f t="shared" si="8"/>
        <v>£0</v>
      </c>
      <c r="AB34" s="113">
        <f t="shared" si="9"/>
        <v>0</v>
      </c>
      <c r="AC34" s="411">
        <f t="shared" si="10"/>
        <v>0</v>
      </c>
      <c r="AD34" s="304" t="str">
        <f t="shared" si="11"/>
        <v/>
      </c>
      <c r="AE34" s="305">
        <f t="shared" si="12"/>
        <v>0</v>
      </c>
      <c r="AF34" s="304">
        <f t="shared" si="13"/>
        <v>0</v>
      </c>
      <c r="AG34" s="4"/>
    </row>
    <row r="35" spans="2:33" x14ac:dyDescent="0.25">
      <c r="B35" s="4"/>
      <c r="C35" s="114" t="s">
        <v>51</v>
      </c>
      <c r="D35" s="254" t="str">
        <f>IFERROR(VLOOKUP($C35,'1. Staff Posts&amp;Salary (Listing)'!$D$11:$E$310,2,0),"")</f>
        <v/>
      </c>
      <c r="E35" s="345" t="e">
        <f>VLOOKUP(C35,'START - AWARD DETAILS'!$F$20:$I$40,3,0)</f>
        <v>#N/A</v>
      </c>
      <c r="F35" s="253" t="s">
        <v>51</v>
      </c>
      <c r="G35" s="253" t="s">
        <v>51</v>
      </c>
      <c r="H35" s="409">
        <f>IF(D35="HEI",'START - AWARD DETAILS'!$G$12,'START - AWARD DETAILS'!$G$13)</f>
        <v>1</v>
      </c>
      <c r="I35" s="115"/>
      <c r="J35" s="181">
        <f>SUMIF('2. Staff Costs (Annual)'!$D$13:$D$312,'10. Indirect Costs'!$C35,'2. Staff Costs (Annual)'!$M$13:$M$312)</f>
        <v>0</v>
      </c>
      <c r="K35" s="113" t="str">
        <f t="shared" si="0"/>
        <v>£0</v>
      </c>
      <c r="L35" s="113">
        <f t="shared" si="1"/>
        <v>0</v>
      </c>
      <c r="M35" s="115"/>
      <c r="N35" s="181">
        <f>SUMIF('2. Staff Costs (Annual)'!$D$13:$D$312,'10. Indirect Costs'!$C35,'2. Staff Costs (Annual)'!$R$13:$R$312)</f>
        <v>0</v>
      </c>
      <c r="O35" s="113" t="str">
        <f t="shared" si="2"/>
        <v>£0</v>
      </c>
      <c r="P35" s="113">
        <f t="shared" si="3"/>
        <v>0</v>
      </c>
      <c r="Q35" s="115"/>
      <c r="R35" s="181">
        <f>SUMIF('2. Staff Costs (Annual)'!$D$13:$D$312,'10. Indirect Costs'!$C35,'2. Staff Costs (Annual)'!$W$13:$W$312)</f>
        <v>0</v>
      </c>
      <c r="S35" s="113" t="str">
        <f t="shared" si="4"/>
        <v>£0</v>
      </c>
      <c r="T35" s="113">
        <f t="shared" si="5"/>
        <v>0</v>
      </c>
      <c r="U35" s="115"/>
      <c r="V35" s="181">
        <f>SUMIF('2. Staff Costs (Annual)'!$D$13:$D$312,'10. Indirect Costs'!$C35,'2. Staff Costs (Annual)'!$AB$13:$AB$312)</f>
        <v>0</v>
      </c>
      <c r="W35" s="113" t="str">
        <f t="shared" si="6"/>
        <v>£0</v>
      </c>
      <c r="X35" s="113">
        <f t="shared" si="7"/>
        <v>0</v>
      </c>
      <c r="Y35" s="115"/>
      <c r="Z35" s="181">
        <f>SUMIF('2. Staff Costs (Annual)'!$D$13:$D$312,'10. Indirect Costs'!$C35,'2. Staff Costs (Annual)'!$AG$13:$AG$312)</f>
        <v>0</v>
      </c>
      <c r="AA35" s="113" t="str">
        <f t="shared" si="8"/>
        <v>£0</v>
      </c>
      <c r="AB35" s="113">
        <f t="shared" si="9"/>
        <v>0</v>
      </c>
      <c r="AC35" s="411">
        <f t="shared" si="10"/>
        <v>0</v>
      </c>
      <c r="AD35" s="304" t="str">
        <f t="shared" si="11"/>
        <v/>
      </c>
      <c r="AE35" s="305">
        <f t="shared" si="12"/>
        <v>0</v>
      </c>
      <c r="AF35" s="304">
        <f t="shared" si="13"/>
        <v>0</v>
      </c>
      <c r="AG35" s="4"/>
    </row>
    <row r="36" spans="2:33" x14ac:dyDescent="0.25">
      <c r="B36" s="4"/>
      <c r="C36" s="114" t="s">
        <v>51</v>
      </c>
      <c r="D36" s="254" t="str">
        <f>IFERROR(VLOOKUP($C36,'1. Staff Posts&amp;Salary (Listing)'!$D$11:$E$310,2,0),"")</f>
        <v/>
      </c>
      <c r="E36" s="345" t="e">
        <f>VLOOKUP(C36,'START - AWARD DETAILS'!$F$20:$I$40,3,0)</f>
        <v>#N/A</v>
      </c>
      <c r="F36" s="253" t="s">
        <v>51</v>
      </c>
      <c r="G36" s="253" t="s">
        <v>51</v>
      </c>
      <c r="H36" s="409">
        <f>IF(D36="HEI",'START - AWARD DETAILS'!$G$12,'START - AWARD DETAILS'!$G$13)</f>
        <v>1</v>
      </c>
      <c r="I36" s="115"/>
      <c r="J36" s="181">
        <f>SUMIF('2. Staff Costs (Annual)'!$D$13:$D$312,'10. Indirect Costs'!$C36,'2. Staff Costs (Annual)'!$M$13:$M$312)</f>
        <v>0</v>
      </c>
      <c r="K36" s="113" t="str">
        <f t="shared" si="0"/>
        <v>£0</v>
      </c>
      <c r="L36" s="113">
        <f t="shared" si="1"/>
        <v>0</v>
      </c>
      <c r="M36" s="115"/>
      <c r="N36" s="181">
        <f>SUMIF('2. Staff Costs (Annual)'!$D$13:$D$312,'10. Indirect Costs'!$C36,'2. Staff Costs (Annual)'!$R$13:$R$312)</f>
        <v>0</v>
      </c>
      <c r="O36" s="113" t="str">
        <f t="shared" si="2"/>
        <v>£0</v>
      </c>
      <c r="P36" s="113">
        <f t="shared" si="3"/>
        <v>0</v>
      </c>
      <c r="Q36" s="115"/>
      <c r="R36" s="181">
        <f>SUMIF('2. Staff Costs (Annual)'!$D$13:$D$312,'10. Indirect Costs'!$C36,'2. Staff Costs (Annual)'!$W$13:$W$312)</f>
        <v>0</v>
      </c>
      <c r="S36" s="113" t="str">
        <f t="shared" si="4"/>
        <v>£0</v>
      </c>
      <c r="T36" s="113">
        <f t="shared" si="5"/>
        <v>0</v>
      </c>
      <c r="U36" s="115"/>
      <c r="V36" s="181">
        <f>SUMIF('2. Staff Costs (Annual)'!$D$13:$D$312,'10. Indirect Costs'!$C36,'2. Staff Costs (Annual)'!$AB$13:$AB$312)</f>
        <v>0</v>
      </c>
      <c r="W36" s="113" t="str">
        <f t="shared" si="6"/>
        <v>£0</v>
      </c>
      <c r="X36" s="113">
        <f t="shared" si="7"/>
        <v>0</v>
      </c>
      <c r="Y36" s="115"/>
      <c r="Z36" s="181">
        <f>SUMIF('2. Staff Costs (Annual)'!$D$13:$D$312,'10. Indirect Costs'!$C36,'2. Staff Costs (Annual)'!$AG$13:$AG$312)</f>
        <v>0</v>
      </c>
      <c r="AA36" s="113" t="str">
        <f t="shared" si="8"/>
        <v>£0</v>
      </c>
      <c r="AB36" s="113">
        <f t="shared" si="9"/>
        <v>0</v>
      </c>
      <c r="AC36" s="411">
        <f t="shared" si="10"/>
        <v>0</v>
      </c>
      <c r="AD36" s="304" t="str">
        <f t="shared" si="11"/>
        <v/>
      </c>
      <c r="AE36" s="305">
        <f t="shared" si="12"/>
        <v>0</v>
      </c>
      <c r="AF36" s="304">
        <f t="shared" si="13"/>
        <v>0</v>
      </c>
      <c r="AG36" s="4"/>
    </row>
    <row r="37" spans="2:33" x14ac:dyDescent="0.25">
      <c r="B37" s="4"/>
      <c r="C37" s="114" t="s">
        <v>51</v>
      </c>
      <c r="D37" s="254" t="str">
        <f>IFERROR(VLOOKUP($C37,'1. Staff Posts&amp;Salary (Listing)'!$D$11:$E$310,2,0),"")</f>
        <v/>
      </c>
      <c r="E37" s="345" t="e">
        <f>VLOOKUP(C37,'START - AWARD DETAILS'!$F$20:$I$40,3,0)</f>
        <v>#N/A</v>
      </c>
      <c r="F37" s="253" t="s">
        <v>51</v>
      </c>
      <c r="G37" s="253" t="s">
        <v>51</v>
      </c>
      <c r="H37" s="409">
        <f>IF(D37="HEI",'START - AWARD DETAILS'!$G$12,'START - AWARD DETAILS'!$G$13)</f>
        <v>1</v>
      </c>
      <c r="I37" s="115"/>
      <c r="J37" s="181">
        <f>SUMIF('2. Staff Costs (Annual)'!$D$13:$D$312,'10. Indirect Costs'!$C37,'2. Staff Costs (Annual)'!$M$13:$M$312)</f>
        <v>0</v>
      </c>
      <c r="K37" s="113" t="str">
        <f t="shared" si="0"/>
        <v>£0</v>
      </c>
      <c r="L37" s="113">
        <f t="shared" si="1"/>
        <v>0</v>
      </c>
      <c r="M37" s="115"/>
      <c r="N37" s="181">
        <f>SUMIF('2. Staff Costs (Annual)'!$D$13:$D$312,'10. Indirect Costs'!$C37,'2. Staff Costs (Annual)'!$R$13:$R$312)</f>
        <v>0</v>
      </c>
      <c r="O37" s="113" t="str">
        <f t="shared" si="2"/>
        <v>£0</v>
      </c>
      <c r="P37" s="113">
        <f t="shared" si="3"/>
        <v>0</v>
      </c>
      <c r="Q37" s="115"/>
      <c r="R37" s="181">
        <f>SUMIF('2. Staff Costs (Annual)'!$D$13:$D$312,'10. Indirect Costs'!$C37,'2. Staff Costs (Annual)'!$W$13:$W$312)</f>
        <v>0</v>
      </c>
      <c r="S37" s="113" t="str">
        <f t="shared" si="4"/>
        <v>£0</v>
      </c>
      <c r="T37" s="113">
        <f t="shared" si="5"/>
        <v>0</v>
      </c>
      <c r="U37" s="115"/>
      <c r="V37" s="181">
        <f>SUMIF('2. Staff Costs (Annual)'!$D$13:$D$312,'10. Indirect Costs'!$C37,'2. Staff Costs (Annual)'!$AB$13:$AB$312)</f>
        <v>0</v>
      </c>
      <c r="W37" s="113" t="str">
        <f t="shared" si="6"/>
        <v>£0</v>
      </c>
      <c r="X37" s="113">
        <f t="shared" si="7"/>
        <v>0</v>
      </c>
      <c r="Y37" s="115"/>
      <c r="Z37" s="181">
        <f>SUMIF('2. Staff Costs (Annual)'!$D$13:$D$312,'10. Indirect Costs'!$C37,'2. Staff Costs (Annual)'!$AG$13:$AG$312)</f>
        <v>0</v>
      </c>
      <c r="AA37" s="113" t="str">
        <f t="shared" si="8"/>
        <v>£0</v>
      </c>
      <c r="AB37" s="113">
        <f t="shared" si="9"/>
        <v>0</v>
      </c>
      <c r="AC37" s="411">
        <f t="shared" si="10"/>
        <v>0</v>
      </c>
      <c r="AD37" s="304" t="str">
        <f t="shared" si="11"/>
        <v/>
      </c>
      <c r="AE37" s="305">
        <f t="shared" si="12"/>
        <v>0</v>
      </c>
      <c r="AF37" s="304">
        <f t="shared" si="13"/>
        <v>0</v>
      </c>
      <c r="AG37" s="4"/>
    </row>
    <row r="38" spans="2:33" outlineLevel="1" x14ac:dyDescent="0.25">
      <c r="B38" s="4"/>
      <c r="C38" s="114" t="s">
        <v>51</v>
      </c>
      <c r="D38" s="254" t="str">
        <f>IFERROR(VLOOKUP($C38,'1. Staff Posts&amp;Salary (Listing)'!$D$11:$E$310,2,0),"")</f>
        <v/>
      </c>
      <c r="E38" s="345" t="e">
        <f>VLOOKUP(C38,'START - AWARD DETAILS'!$F$20:$I$40,3,0)</f>
        <v>#N/A</v>
      </c>
      <c r="F38" s="253" t="s">
        <v>51</v>
      </c>
      <c r="G38" s="253" t="s">
        <v>51</v>
      </c>
      <c r="H38" s="409">
        <f>IF(D38="HEI",'START - AWARD DETAILS'!$G$12,'START - AWARD DETAILS'!$G$13)</f>
        <v>1</v>
      </c>
      <c r="I38" s="115"/>
      <c r="J38" s="181">
        <f>SUMIF('2. Staff Costs (Annual)'!$D$13:$D$312,'10. Indirect Costs'!$C38,'2. Staff Costs (Annual)'!$M$13:$M$312)</f>
        <v>0</v>
      </c>
      <c r="K38" s="116" t="str">
        <f t="shared" ref="K38:K62" si="14">IFERROR(I38/J38,"£0")</f>
        <v>£0</v>
      </c>
      <c r="L38" s="113">
        <f t="shared" si="1"/>
        <v>0</v>
      </c>
      <c r="M38" s="115"/>
      <c r="N38" s="181">
        <f>SUMIF('2. Staff Costs (Annual)'!$D$13:$D$312,'10. Indirect Costs'!$C38,'2. Staff Costs (Annual)'!$R$13:$R$312)</f>
        <v>0</v>
      </c>
      <c r="O38" s="116" t="str">
        <f t="shared" ref="O38:O62" si="15">IFERROR(M38/N38,"£0")</f>
        <v>£0</v>
      </c>
      <c r="P38" s="113">
        <f t="shared" si="3"/>
        <v>0</v>
      </c>
      <c r="Q38" s="115"/>
      <c r="R38" s="181">
        <f>SUMIF('2. Staff Costs (Annual)'!$D$13:$D$312,'10. Indirect Costs'!$C38,'2. Staff Costs (Annual)'!$W$13:$W$312)</f>
        <v>0</v>
      </c>
      <c r="S38" s="116" t="str">
        <f t="shared" ref="S38:S62" si="16">IFERROR(Q38/R38,"£0")</f>
        <v>£0</v>
      </c>
      <c r="T38" s="113">
        <f t="shared" si="5"/>
        <v>0</v>
      </c>
      <c r="U38" s="115"/>
      <c r="V38" s="181">
        <f>SUMIF('2. Staff Costs (Annual)'!$D$13:$D$312,'10. Indirect Costs'!$C38,'2. Staff Costs (Annual)'!$AB$13:$AB$312)</f>
        <v>0</v>
      </c>
      <c r="W38" s="116" t="str">
        <f t="shared" ref="W38:W62" si="17">IFERROR(U38/V38,"£0")</f>
        <v>£0</v>
      </c>
      <c r="X38" s="113">
        <f t="shared" si="7"/>
        <v>0</v>
      </c>
      <c r="Y38" s="115"/>
      <c r="Z38" s="181">
        <f>SUMIF('2. Staff Costs (Annual)'!$D$13:$D$312,'10. Indirect Costs'!$C38,'2. Staff Costs (Annual)'!$AG$13:$AG$312)</f>
        <v>0</v>
      </c>
      <c r="AA38" s="116" t="str">
        <f t="shared" ref="AA38:AA62" si="18">IFERROR(Y38/Z38,"£0")</f>
        <v>£0</v>
      </c>
      <c r="AB38" s="113">
        <f t="shared" si="9"/>
        <v>0</v>
      </c>
      <c r="AC38" s="411">
        <f t="shared" si="10"/>
        <v>0</v>
      </c>
      <c r="AD38" s="304" t="str">
        <f t="shared" si="11"/>
        <v/>
      </c>
      <c r="AE38" s="305">
        <f t="shared" si="12"/>
        <v>0</v>
      </c>
      <c r="AF38" s="304">
        <f t="shared" si="13"/>
        <v>0</v>
      </c>
      <c r="AG38" s="4"/>
    </row>
    <row r="39" spans="2:33" outlineLevel="1" x14ac:dyDescent="0.25">
      <c r="B39" s="4"/>
      <c r="C39" s="114" t="s">
        <v>51</v>
      </c>
      <c r="D39" s="254" t="str">
        <f>IFERROR(VLOOKUP($C39,'1. Staff Posts&amp;Salary (Listing)'!$D$11:$E$310,2,0),"")</f>
        <v/>
      </c>
      <c r="E39" s="345" t="e">
        <f>VLOOKUP(C39,'START - AWARD DETAILS'!$F$20:$I$40,3,0)</f>
        <v>#N/A</v>
      </c>
      <c r="F39" s="253" t="s">
        <v>51</v>
      </c>
      <c r="G39" s="253" t="s">
        <v>51</v>
      </c>
      <c r="H39" s="409">
        <f>IF(D39="HEI",'START - AWARD DETAILS'!$G$12,'START - AWARD DETAILS'!$G$13)</f>
        <v>1</v>
      </c>
      <c r="I39" s="115"/>
      <c r="J39" s="181">
        <f>SUMIF('2. Staff Costs (Annual)'!$D$13:$D$312,'10. Indirect Costs'!$C39,'2. Staff Costs (Annual)'!$M$13:$M$312)</f>
        <v>0</v>
      </c>
      <c r="K39" s="116" t="str">
        <f t="shared" si="14"/>
        <v>£0</v>
      </c>
      <c r="L39" s="113">
        <f t="shared" si="1"/>
        <v>0</v>
      </c>
      <c r="M39" s="115"/>
      <c r="N39" s="181">
        <f>SUMIF('2. Staff Costs (Annual)'!$D$13:$D$312,'10. Indirect Costs'!$C39,'2. Staff Costs (Annual)'!$R$13:$R$312)</f>
        <v>0</v>
      </c>
      <c r="O39" s="116" t="str">
        <f t="shared" si="15"/>
        <v>£0</v>
      </c>
      <c r="P39" s="113">
        <f t="shared" si="3"/>
        <v>0</v>
      </c>
      <c r="Q39" s="115"/>
      <c r="R39" s="181">
        <f>SUMIF('2. Staff Costs (Annual)'!$D$13:$D$312,'10. Indirect Costs'!$C39,'2. Staff Costs (Annual)'!$W$13:$W$312)</f>
        <v>0</v>
      </c>
      <c r="S39" s="116" t="str">
        <f t="shared" si="16"/>
        <v>£0</v>
      </c>
      <c r="T39" s="113">
        <f t="shared" si="5"/>
        <v>0</v>
      </c>
      <c r="U39" s="115"/>
      <c r="V39" s="181">
        <f>SUMIF('2. Staff Costs (Annual)'!$D$13:$D$312,'10. Indirect Costs'!$C39,'2. Staff Costs (Annual)'!$AB$13:$AB$312)</f>
        <v>0</v>
      </c>
      <c r="W39" s="116" t="str">
        <f t="shared" si="17"/>
        <v>£0</v>
      </c>
      <c r="X39" s="113">
        <f t="shared" si="7"/>
        <v>0</v>
      </c>
      <c r="Y39" s="115"/>
      <c r="Z39" s="181">
        <f>SUMIF('2. Staff Costs (Annual)'!$D$13:$D$312,'10. Indirect Costs'!$C39,'2. Staff Costs (Annual)'!$AG$13:$AG$312)</f>
        <v>0</v>
      </c>
      <c r="AA39" s="116" t="str">
        <f t="shared" si="18"/>
        <v>£0</v>
      </c>
      <c r="AB39" s="113">
        <f t="shared" si="9"/>
        <v>0</v>
      </c>
      <c r="AC39" s="411">
        <f t="shared" si="10"/>
        <v>0</v>
      </c>
      <c r="AD39" s="304" t="str">
        <f t="shared" si="11"/>
        <v/>
      </c>
      <c r="AE39" s="305">
        <f t="shared" si="12"/>
        <v>0</v>
      </c>
      <c r="AF39" s="304">
        <f t="shared" si="13"/>
        <v>0</v>
      </c>
      <c r="AG39" s="4"/>
    </row>
    <row r="40" spans="2:33" outlineLevel="1" x14ac:dyDescent="0.25">
      <c r="B40" s="4"/>
      <c r="C40" s="114" t="s">
        <v>51</v>
      </c>
      <c r="D40" s="254" t="str">
        <f>IFERROR(VLOOKUP($C40,'1. Staff Posts&amp;Salary (Listing)'!$D$11:$E$310,2,0),"")</f>
        <v/>
      </c>
      <c r="E40" s="345" t="e">
        <f>VLOOKUP(C40,'START - AWARD DETAILS'!$F$20:$I$40,3,0)</f>
        <v>#N/A</v>
      </c>
      <c r="F40" s="253" t="s">
        <v>51</v>
      </c>
      <c r="G40" s="253" t="s">
        <v>51</v>
      </c>
      <c r="H40" s="409">
        <f>IF(D40="HEI",'START - AWARD DETAILS'!$G$12,'START - AWARD DETAILS'!$G$13)</f>
        <v>1</v>
      </c>
      <c r="I40" s="115"/>
      <c r="J40" s="181">
        <f>SUMIF('2. Staff Costs (Annual)'!$D$13:$D$312,'10. Indirect Costs'!$C40,'2. Staff Costs (Annual)'!$M$13:$M$312)</f>
        <v>0</v>
      </c>
      <c r="K40" s="116" t="str">
        <f t="shared" si="14"/>
        <v>£0</v>
      </c>
      <c r="L40" s="113">
        <f t="shared" si="1"/>
        <v>0</v>
      </c>
      <c r="M40" s="115"/>
      <c r="N40" s="181">
        <f>SUMIF('2. Staff Costs (Annual)'!$D$13:$D$312,'10. Indirect Costs'!$C40,'2. Staff Costs (Annual)'!$R$13:$R$312)</f>
        <v>0</v>
      </c>
      <c r="O40" s="116" t="str">
        <f t="shared" si="15"/>
        <v>£0</v>
      </c>
      <c r="P40" s="113">
        <f t="shared" si="3"/>
        <v>0</v>
      </c>
      <c r="Q40" s="115"/>
      <c r="R40" s="181">
        <f>SUMIF('2. Staff Costs (Annual)'!$D$13:$D$312,'10. Indirect Costs'!$C40,'2. Staff Costs (Annual)'!$W$13:$W$312)</f>
        <v>0</v>
      </c>
      <c r="S40" s="116" t="str">
        <f t="shared" si="16"/>
        <v>£0</v>
      </c>
      <c r="T40" s="113">
        <f t="shared" si="5"/>
        <v>0</v>
      </c>
      <c r="U40" s="115"/>
      <c r="V40" s="181">
        <f>SUMIF('2. Staff Costs (Annual)'!$D$13:$D$312,'10. Indirect Costs'!$C40,'2. Staff Costs (Annual)'!$AB$13:$AB$312)</f>
        <v>0</v>
      </c>
      <c r="W40" s="116" t="str">
        <f t="shared" si="17"/>
        <v>£0</v>
      </c>
      <c r="X40" s="113">
        <f t="shared" si="7"/>
        <v>0</v>
      </c>
      <c r="Y40" s="115"/>
      <c r="Z40" s="181">
        <f>SUMIF('2. Staff Costs (Annual)'!$D$13:$D$312,'10. Indirect Costs'!$C40,'2. Staff Costs (Annual)'!$AG$13:$AG$312)</f>
        <v>0</v>
      </c>
      <c r="AA40" s="116" t="str">
        <f t="shared" si="18"/>
        <v>£0</v>
      </c>
      <c r="AB40" s="113">
        <f t="shared" si="9"/>
        <v>0</v>
      </c>
      <c r="AC40" s="411">
        <f t="shared" si="10"/>
        <v>0</v>
      </c>
      <c r="AD40" s="304" t="str">
        <f t="shared" si="11"/>
        <v/>
      </c>
      <c r="AE40" s="305">
        <f t="shared" si="12"/>
        <v>0</v>
      </c>
      <c r="AF40" s="304">
        <f t="shared" si="13"/>
        <v>0</v>
      </c>
      <c r="AG40" s="4"/>
    </row>
    <row r="41" spans="2:33" outlineLevel="1" x14ac:dyDescent="0.25">
      <c r="B41" s="4"/>
      <c r="C41" s="114" t="s">
        <v>51</v>
      </c>
      <c r="D41" s="254" t="str">
        <f>IFERROR(VLOOKUP($C41,'1. Staff Posts&amp;Salary (Listing)'!$D$11:$E$310,2,0),"")</f>
        <v/>
      </c>
      <c r="E41" s="345" t="e">
        <f>VLOOKUP(C41,'START - AWARD DETAILS'!$F$20:$I$40,3,0)</f>
        <v>#N/A</v>
      </c>
      <c r="F41" s="253" t="s">
        <v>51</v>
      </c>
      <c r="G41" s="253" t="s">
        <v>51</v>
      </c>
      <c r="H41" s="409">
        <f>IF(D41="HEI",'START - AWARD DETAILS'!$G$12,'START - AWARD DETAILS'!$G$13)</f>
        <v>1</v>
      </c>
      <c r="I41" s="115"/>
      <c r="J41" s="181">
        <f>SUMIF('2. Staff Costs (Annual)'!$D$13:$D$312,'10. Indirect Costs'!$C41,'2. Staff Costs (Annual)'!$M$13:$M$312)</f>
        <v>0</v>
      </c>
      <c r="K41" s="116" t="str">
        <f t="shared" si="14"/>
        <v>£0</v>
      </c>
      <c r="L41" s="113">
        <f t="shared" si="1"/>
        <v>0</v>
      </c>
      <c r="M41" s="115"/>
      <c r="N41" s="181">
        <f>SUMIF('2. Staff Costs (Annual)'!$D$13:$D$312,'10. Indirect Costs'!$C41,'2. Staff Costs (Annual)'!$R$13:$R$312)</f>
        <v>0</v>
      </c>
      <c r="O41" s="116" t="str">
        <f t="shared" si="15"/>
        <v>£0</v>
      </c>
      <c r="P41" s="113">
        <f t="shared" si="3"/>
        <v>0</v>
      </c>
      <c r="Q41" s="115"/>
      <c r="R41" s="181">
        <f>SUMIF('2. Staff Costs (Annual)'!$D$13:$D$312,'10. Indirect Costs'!$C41,'2. Staff Costs (Annual)'!$W$13:$W$312)</f>
        <v>0</v>
      </c>
      <c r="S41" s="116" t="str">
        <f t="shared" si="16"/>
        <v>£0</v>
      </c>
      <c r="T41" s="113">
        <f t="shared" si="5"/>
        <v>0</v>
      </c>
      <c r="U41" s="115"/>
      <c r="V41" s="181">
        <f>SUMIF('2. Staff Costs (Annual)'!$D$13:$D$312,'10. Indirect Costs'!$C41,'2. Staff Costs (Annual)'!$AB$13:$AB$312)</f>
        <v>0</v>
      </c>
      <c r="W41" s="116" t="str">
        <f t="shared" si="17"/>
        <v>£0</v>
      </c>
      <c r="X41" s="113">
        <f t="shared" si="7"/>
        <v>0</v>
      </c>
      <c r="Y41" s="115"/>
      <c r="Z41" s="181">
        <f>SUMIF('2. Staff Costs (Annual)'!$D$13:$D$312,'10. Indirect Costs'!$C41,'2. Staff Costs (Annual)'!$AG$13:$AG$312)</f>
        <v>0</v>
      </c>
      <c r="AA41" s="116" t="str">
        <f t="shared" si="18"/>
        <v>£0</v>
      </c>
      <c r="AB41" s="113">
        <f t="shared" si="9"/>
        <v>0</v>
      </c>
      <c r="AC41" s="411">
        <f t="shared" si="10"/>
        <v>0</v>
      </c>
      <c r="AD41" s="304" t="str">
        <f t="shared" si="11"/>
        <v/>
      </c>
      <c r="AE41" s="305">
        <f t="shared" si="12"/>
        <v>0</v>
      </c>
      <c r="AF41" s="304">
        <f t="shared" si="13"/>
        <v>0</v>
      </c>
      <c r="AG41" s="4"/>
    </row>
    <row r="42" spans="2:33" outlineLevel="1" x14ac:dyDescent="0.25">
      <c r="B42" s="4"/>
      <c r="C42" s="114" t="s">
        <v>51</v>
      </c>
      <c r="D42" s="254" t="str">
        <f>IFERROR(VLOOKUP($C42,'1. Staff Posts&amp;Salary (Listing)'!$D$11:$E$310,2,0),"")</f>
        <v/>
      </c>
      <c r="E42" s="345" t="e">
        <f>VLOOKUP(C42,'START - AWARD DETAILS'!$F$20:$I$40,3,0)</f>
        <v>#N/A</v>
      </c>
      <c r="F42" s="253" t="s">
        <v>51</v>
      </c>
      <c r="G42" s="253" t="s">
        <v>51</v>
      </c>
      <c r="H42" s="409">
        <f>IF(D42="HEI",'START - AWARD DETAILS'!$G$12,'START - AWARD DETAILS'!$G$13)</f>
        <v>1</v>
      </c>
      <c r="I42" s="115"/>
      <c r="J42" s="181">
        <f>SUMIF('2. Staff Costs (Annual)'!$D$13:$D$312,'10. Indirect Costs'!$C42,'2. Staff Costs (Annual)'!$M$13:$M$312)</f>
        <v>0</v>
      </c>
      <c r="K42" s="116" t="str">
        <f t="shared" si="14"/>
        <v>£0</v>
      </c>
      <c r="L42" s="113">
        <f t="shared" si="1"/>
        <v>0</v>
      </c>
      <c r="M42" s="115"/>
      <c r="N42" s="181">
        <f>SUMIF('2. Staff Costs (Annual)'!$D$13:$D$312,'10. Indirect Costs'!$C42,'2. Staff Costs (Annual)'!$R$13:$R$312)</f>
        <v>0</v>
      </c>
      <c r="O42" s="116" t="str">
        <f t="shared" si="15"/>
        <v>£0</v>
      </c>
      <c r="P42" s="113">
        <f t="shared" si="3"/>
        <v>0</v>
      </c>
      <c r="Q42" s="115"/>
      <c r="R42" s="181">
        <f>SUMIF('2. Staff Costs (Annual)'!$D$13:$D$312,'10. Indirect Costs'!$C42,'2. Staff Costs (Annual)'!$W$13:$W$312)</f>
        <v>0</v>
      </c>
      <c r="S42" s="116" t="str">
        <f t="shared" si="16"/>
        <v>£0</v>
      </c>
      <c r="T42" s="113">
        <f t="shared" si="5"/>
        <v>0</v>
      </c>
      <c r="U42" s="115"/>
      <c r="V42" s="181">
        <f>SUMIF('2. Staff Costs (Annual)'!$D$13:$D$312,'10. Indirect Costs'!$C42,'2. Staff Costs (Annual)'!$AB$13:$AB$312)</f>
        <v>0</v>
      </c>
      <c r="W42" s="116" t="str">
        <f t="shared" si="17"/>
        <v>£0</v>
      </c>
      <c r="X42" s="113">
        <f t="shared" si="7"/>
        <v>0</v>
      </c>
      <c r="Y42" s="115"/>
      <c r="Z42" s="181">
        <f>SUMIF('2. Staff Costs (Annual)'!$D$13:$D$312,'10. Indirect Costs'!$C42,'2. Staff Costs (Annual)'!$AG$13:$AG$312)</f>
        <v>0</v>
      </c>
      <c r="AA42" s="116" t="str">
        <f t="shared" si="18"/>
        <v>£0</v>
      </c>
      <c r="AB42" s="113">
        <f t="shared" si="9"/>
        <v>0</v>
      </c>
      <c r="AC42" s="411">
        <f t="shared" si="10"/>
        <v>0</v>
      </c>
      <c r="AD42" s="304" t="str">
        <f t="shared" si="11"/>
        <v/>
      </c>
      <c r="AE42" s="305">
        <f t="shared" si="12"/>
        <v>0</v>
      </c>
      <c r="AF42" s="304">
        <f t="shared" si="13"/>
        <v>0</v>
      </c>
      <c r="AG42" s="4"/>
    </row>
    <row r="43" spans="2:33" outlineLevel="1" x14ac:dyDescent="0.25">
      <c r="B43" s="4"/>
      <c r="C43" s="114" t="s">
        <v>51</v>
      </c>
      <c r="D43" s="254" t="str">
        <f>IFERROR(VLOOKUP($C43,'1. Staff Posts&amp;Salary (Listing)'!$D$11:$E$310,2,0),"")</f>
        <v/>
      </c>
      <c r="E43" s="345" t="e">
        <f>VLOOKUP(C43,'START - AWARD DETAILS'!$F$20:$I$40,3,0)</f>
        <v>#N/A</v>
      </c>
      <c r="F43" s="253" t="s">
        <v>51</v>
      </c>
      <c r="G43" s="253" t="s">
        <v>51</v>
      </c>
      <c r="H43" s="409">
        <f>IF(D43="HEI",'START - AWARD DETAILS'!$G$12,'START - AWARD DETAILS'!$G$13)</f>
        <v>1</v>
      </c>
      <c r="I43" s="115"/>
      <c r="J43" s="181">
        <f>SUMIF('2. Staff Costs (Annual)'!$D$13:$D$312,'10. Indirect Costs'!$C43,'2. Staff Costs (Annual)'!$M$13:$M$312)</f>
        <v>0</v>
      </c>
      <c r="K43" s="116" t="str">
        <f t="shared" si="14"/>
        <v>£0</v>
      </c>
      <c r="L43" s="113">
        <f t="shared" si="1"/>
        <v>0</v>
      </c>
      <c r="M43" s="115"/>
      <c r="N43" s="181">
        <f>SUMIF('2. Staff Costs (Annual)'!$D$13:$D$312,'10. Indirect Costs'!$C43,'2. Staff Costs (Annual)'!$R$13:$R$312)</f>
        <v>0</v>
      </c>
      <c r="O43" s="116" t="str">
        <f t="shared" si="15"/>
        <v>£0</v>
      </c>
      <c r="P43" s="113">
        <f t="shared" si="3"/>
        <v>0</v>
      </c>
      <c r="Q43" s="115"/>
      <c r="R43" s="181">
        <f>SUMIF('2. Staff Costs (Annual)'!$D$13:$D$312,'10. Indirect Costs'!$C43,'2. Staff Costs (Annual)'!$W$13:$W$312)</f>
        <v>0</v>
      </c>
      <c r="S43" s="116" t="str">
        <f t="shared" si="16"/>
        <v>£0</v>
      </c>
      <c r="T43" s="113">
        <f t="shared" si="5"/>
        <v>0</v>
      </c>
      <c r="U43" s="115"/>
      <c r="V43" s="181">
        <f>SUMIF('2. Staff Costs (Annual)'!$D$13:$D$312,'10. Indirect Costs'!$C43,'2. Staff Costs (Annual)'!$AB$13:$AB$312)</f>
        <v>0</v>
      </c>
      <c r="W43" s="116" t="str">
        <f t="shared" si="17"/>
        <v>£0</v>
      </c>
      <c r="X43" s="113">
        <f t="shared" si="7"/>
        <v>0</v>
      </c>
      <c r="Y43" s="115"/>
      <c r="Z43" s="181">
        <f>SUMIF('2. Staff Costs (Annual)'!$D$13:$D$312,'10. Indirect Costs'!$C43,'2. Staff Costs (Annual)'!$AG$13:$AG$312)</f>
        <v>0</v>
      </c>
      <c r="AA43" s="116" t="str">
        <f t="shared" si="18"/>
        <v>£0</v>
      </c>
      <c r="AB43" s="113">
        <f t="shared" si="9"/>
        <v>0</v>
      </c>
      <c r="AC43" s="411">
        <f t="shared" si="10"/>
        <v>0</v>
      </c>
      <c r="AD43" s="304" t="str">
        <f t="shared" si="11"/>
        <v/>
      </c>
      <c r="AE43" s="305">
        <f t="shared" si="12"/>
        <v>0</v>
      </c>
      <c r="AF43" s="304">
        <f t="shared" si="13"/>
        <v>0</v>
      </c>
      <c r="AG43" s="4"/>
    </row>
    <row r="44" spans="2:33" outlineLevel="1" x14ac:dyDescent="0.25">
      <c r="B44" s="4"/>
      <c r="C44" s="114" t="s">
        <v>51</v>
      </c>
      <c r="D44" s="254" t="str">
        <f>IFERROR(VLOOKUP($C44,'1. Staff Posts&amp;Salary (Listing)'!$D$11:$E$310,2,0),"")</f>
        <v/>
      </c>
      <c r="E44" s="345" t="e">
        <f>VLOOKUP(C44,'START - AWARD DETAILS'!$F$20:$I$40,3,0)</f>
        <v>#N/A</v>
      </c>
      <c r="F44" s="253" t="s">
        <v>51</v>
      </c>
      <c r="G44" s="253" t="s">
        <v>51</v>
      </c>
      <c r="H44" s="409">
        <f>IF(D44="HEI",'START - AWARD DETAILS'!$G$12,'START - AWARD DETAILS'!$G$13)</f>
        <v>1</v>
      </c>
      <c r="I44" s="115"/>
      <c r="J44" s="181">
        <f>SUMIF('2. Staff Costs (Annual)'!$D$13:$D$312,'10. Indirect Costs'!$C44,'2. Staff Costs (Annual)'!$M$13:$M$312)</f>
        <v>0</v>
      </c>
      <c r="K44" s="116" t="str">
        <f t="shared" si="14"/>
        <v>£0</v>
      </c>
      <c r="L44" s="113">
        <f t="shared" si="1"/>
        <v>0</v>
      </c>
      <c r="M44" s="115"/>
      <c r="N44" s="181">
        <f>SUMIF('2. Staff Costs (Annual)'!$D$13:$D$312,'10. Indirect Costs'!$C44,'2. Staff Costs (Annual)'!$R$13:$R$312)</f>
        <v>0</v>
      </c>
      <c r="O44" s="116" t="str">
        <f t="shared" si="15"/>
        <v>£0</v>
      </c>
      <c r="P44" s="113">
        <f t="shared" si="3"/>
        <v>0</v>
      </c>
      <c r="Q44" s="115"/>
      <c r="R44" s="181">
        <f>SUMIF('2. Staff Costs (Annual)'!$D$13:$D$312,'10. Indirect Costs'!$C44,'2. Staff Costs (Annual)'!$W$13:$W$312)</f>
        <v>0</v>
      </c>
      <c r="S44" s="116" t="str">
        <f t="shared" si="16"/>
        <v>£0</v>
      </c>
      <c r="T44" s="113">
        <f t="shared" si="5"/>
        <v>0</v>
      </c>
      <c r="U44" s="115"/>
      <c r="V44" s="181">
        <f>SUMIF('2. Staff Costs (Annual)'!$D$13:$D$312,'10. Indirect Costs'!$C44,'2. Staff Costs (Annual)'!$AB$13:$AB$312)</f>
        <v>0</v>
      </c>
      <c r="W44" s="116" t="str">
        <f t="shared" si="17"/>
        <v>£0</v>
      </c>
      <c r="X44" s="113">
        <f t="shared" si="7"/>
        <v>0</v>
      </c>
      <c r="Y44" s="115"/>
      <c r="Z44" s="181">
        <f>SUMIF('2. Staff Costs (Annual)'!$D$13:$D$312,'10. Indirect Costs'!$C44,'2. Staff Costs (Annual)'!$AG$13:$AG$312)</f>
        <v>0</v>
      </c>
      <c r="AA44" s="116" t="str">
        <f t="shared" si="18"/>
        <v>£0</v>
      </c>
      <c r="AB44" s="113">
        <f t="shared" si="9"/>
        <v>0</v>
      </c>
      <c r="AC44" s="411">
        <f t="shared" si="10"/>
        <v>0</v>
      </c>
      <c r="AD44" s="304" t="str">
        <f t="shared" si="11"/>
        <v/>
      </c>
      <c r="AE44" s="305">
        <f t="shared" si="12"/>
        <v>0</v>
      </c>
      <c r="AF44" s="304">
        <f t="shared" si="13"/>
        <v>0</v>
      </c>
      <c r="AG44" s="4"/>
    </row>
    <row r="45" spans="2:33" outlineLevel="1" x14ac:dyDescent="0.25">
      <c r="B45" s="4"/>
      <c r="C45" s="114" t="s">
        <v>51</v>
      </c>
      <c r="D45" s="254" t="str">
        <f>IFERROR(VLOOKUP($C45,'1. Staff Posts&amp;Salary (Listing)'!$D$11:$E$310,2,0),"")</f>
        <v/>
      </c>
      <c r="E45" s="345" t="e">
        <f>VLOOKUP(C45,'START - AWARD DETAILS'!$F$20:$I$40,3,0)</f>
        <v>#N/A</v>
      </c>
      <c r="F45" s="253" t="s">
        <v>51</v>
      </c>
      <c r="G45" s="253" t="s">
        <v>51</v>
      </c>
      <c r="H45" s="409">
        <f>IF(D45="HEI",'START - AWARD DETAILS'!$G$12,'START - AWARD DETAILS'!$G$13)</f>
        <v>1</v>
      </c>
      <c r="I45" s="115"/>
      <c r="J45" s="181">
        <f>SUMIF('2. Staff Costs (Annual)'!$D$13:$D$312,'10. Indirect Costs'!$C45,'2. Staff Costs (Annual)'!$M$13:$M$312)</f>
        <v>0</v>
      </c>
      <c r="K45" s="116" t="str">
        <f t="shared" si="14"/>
        <v>£0</v>
      </c>
      <c r="L45" s="113">
        <f t="shared" si="1"/>
        <v>0</v>
      </c>
      <c r="M45" s="115"/>
      <c r="N45" s="181">
        <f>SUMIF('2. Staff Costs (Annual)'!$D$13:$D$312,'10. Indirect Costs'!$C45,'2. Staff Costs (Annual)'!$R$13:$R$312)</f>
        <v>0</v>
      </c>
      <c r="O45" s="116" t="str">
        <f t="shared" si="15"/>
        <v>£0</v>
      </c>
      <c r="P45" s="113">
        <f t="shared" si="3"/>
        <v>0</v>
      </c>
      <c r="Q45" s="115"/>
      <c r="R45" s="181">
        <f>SUMIF('2. Staff Costs (Annual)'!$D$13:$D$312,'10. Indirect Costs'!$C45,'2. Staff Costs (Annual)'!$W$13:$W$312)</f>
        <v>0</v>
      </c>
      <c r="S45" s="116" t="str">
        <f t="shared" si="16"/>
        <v>£0</v>
      </c>
      <c r="T45" s="113">
        <f t="shared" si="5"/>
        <v>0</v>
      </c>
      <c r="U45" s="115"/>
      <c r="V45" s="181">
        <f>SUMIF('2. Staff Costs (Annual)'!$D$13:$D$312,'10. Indirect Costs'!$C45,'2. Staff Costs (Annual)'!$AB$13:$AB$312)</f>
        <v>0</v>
      </c>
      <c r="W45" s="116" t="str">
        <f t="shared" si="17"/>
        <v>£0</v>
      </c>
      <c r="X45" s="113">
        <f t="shared" si="7"/>
        <v>0</v>
      </c>
      <c r="Y45" s="115"/>
      <c r="Z45" s="181">
        <f>SUMIF('2. Staff Costs (Annual)'!$D$13:$D$312,'10. Indirect Costs'!$C45,'2. Staff Costs (Annual)'!$AG$13:$AG$312)</f>
        <v>0</v>
      </c>
      <c r="AA45" s="116" t="str">
        <f t="shared" si="18"/>
        <v>£0</v>
      </c>
      <c r="AB45" s="113">
        <f t="shared" si="9"/>
        <v>0</v>
      </c>
      <c r="AC45" s="411">
        <f t="shared" ref="AC45:AC62" si="19">J45+N45+R45+V45+Z45</f>
        <v>0</v>
      </c>
      <c r="AD45" s="304" t="str">
        <f t="shared" si="11"/>
        <v/>
      </c>
      <c r="AE45" s="305">
        <f t="shared" ref="AE45:AE62" si="20">I45+M45+Q45+U45+Y45</f>
        <v>0</v>
      </c>
      <c r="AF45" s="304">
        <f t="shared" si="13"/>
        <v>0</v>
      </c>
      <c r="AG45" s="4"/>
    </row>
    <row r="46" spans="2:33" outlineLevel="1" x14ac:dyDescent="0.25">
      <c r="B46" s="4"/>
      <c r="C46" s="114" t="s">
        <v>51</v>
      </c>
      <c r="D46" s="254" t="str">
        <f>IFERROR(VLOOKUP($C46,'1. Staff Posts&amp;Salary (Listing)'!$D$11:$E$310,2,0),"")</f>
        <v/>
      </c>
      <c r="E46" s="345" t="e">
        <f>VLOOKUP(C46,'START - AWARD DETAILS'!$F$20:$I$40,3,0)</f>
        <v>#N/A</v>
      </c>
      <c r="F46" s="253" t="s">
        <v>51</v>
      </c>
      <c r="G46" s="253" t="s">
        <v>51</v>
      </c>
      <c r="H46" s="409">
        <f>IF(D46="HEI",'START - AWARD DETAILS'!$G$12,'START - AWARD DETAILS'!$G$13)</f>
        <v>1</v>
      </c>
      <c r="I46" s="115"/>
      <c r="J46" s="181">
        <f>SUMIF('2. Staff Costs (Annual)'!$D$13:$D$312,'10. Indirect Costs'!$C46,'2. Staff Costs (Annual)'!$M$13:$M$312)</f>
        <v>0</v>
      </c>
      <c r="K46" s="116" t="str">
        <f t="shared" si="14"/>
        <v>£0</v>
      </c>
      <c r="L46" s="113">
        <f t="shared" si="1"/>
        <v>0</v>
      </c>
      <c r="M46" s="115"/>
      <c r="N46" s="181">
        <f>SUMIF('2. Staff Costs (Annual)'!$D$13:$D$312,'10. Indirect Costs'!$C46,'2. Staff Costs (Annual)'!$R$13:$R$312)</f>
        <v>0</v>
      </c>
      <c r="O46" s="116" t="str">
        <f t="shared" si="15"/>
        <v>£0</v>
      </c>
      <c r="P46" s="113">
        <f t="shared" si="3"/>
        <v>0</v>
      </c>
      <c r="Q46" s="115"/>
      <c r="R46" s="181">
        <f>SUMIF('2. Staff Costs (Annual)'!$D$13:$D$312,'10. Indirect Costs'!$C46,'2. Staff Costs (Annual)'!$W$13:$W$312)</f>
        <v>0</v>
      </c>
      <c r="S46" s="116" t="str">
        <f t="shared" si="16"/>
        <v>£0</v>
      </c>
      <c r="T46" s="113">
        <f t="shared" si="5"/>
        <v>0</v>
      </c>
      <c r="U46" s="115"/>
      <c r="V46" s="181">
        <f>SUMIF('2. Staff Costs (Annual)'!$D$13:$D$312,'10. Indirect Costs'!$C46,'2. Staff Costs (Annual)'!$AB$13:$AB$312)</f>
        <v>0</v>
      </c>
      <c r="W46" s="116" t="str">
        <f t="shared" si="17"/>
        <v>£0</v>
      </c>
      <c r="X46" s="113">
        <f t="shared" si="7"/>
        <v>0</v>
      </c>
      <c r="Y46" s="115"/>
      <c r="Z46" s="181">
        <f>SUMIF('2. Staff Costs (Annual)'!$D$13:$D$312,'10. Indirect Costs'!$C46,'2. Staff Costs (Annual)'!$AG$13:$AG$312)</f>
        <v>0</v>
      </c>
      <c r="AA46" s="116" t="str">
        <f t="shared" si="18"/>
        <v>£0</v>
      </c>
      <c r="AB46" s="113">
        <f t="shared" si="9"/>
        <v>0</v>
      </c>
      <c r="AC46" s="411">
        <f t="shared" si="19"/>
        <v>0</v>
      </c>
      <c r="AD46" s="304" t="str">
        <f t="shared" si="11"/>
        <v/>
      </c>
      <c r="AE46" s="305">
        <f t="shared" si="20"/>
        <v>0</v>
      </c>
      <c r="AF46" s="304">
        <f t="shared" si="13"/>
        <v>0</v>
      </c>
      <c r="AG46" s="4"/>
    </row>
    <row r="47" spans="2:33" outlineLevel="1" x14ac:dyDescent="0.25">
      <c r="B47" s="4"/>
      <c r="C47" s="114" t="s">
        <v>51</v>
      </c>
      <c r="D47" s="254" t="str">
        <f>IFERROR(VLOOKUP($C47,'1. Staff Posts&amp;Salary (Listing)'!$D$11:$E$310,2,0),"")</f>
        <v/>
      </c>
      <c r="E47" s="345" t="e">
        <f>VLOOKUP(C47,'START - AWARD DETAILS'!$F$20:$I$40,3,0)</f>
        <v>#N/A</v>
      </c>
      <c r="F47" s="253" t="s">
        <v>51</v>
      </c>
      <c r="G47" s="253" t="s">
        <v>51</v>
      </c>
      <c r="H47" s="409">
        <f>IF(D47="HEI",'START - AWARD DETAILS'!$G$12,'START - AWARD DETAILS'!$G$13)</f>
        <v>1</v>
      </c>
      <c r="I47" s="115"/>
      <c r="J47" s="181">
        <f>SUMIF('2. Staff Costs (Annual)'!$D$13:$D$312,'10. Indirect Costs'!$C47,'2. Staff Costs (Annual)'!$M$13:$M$312)</f>
        <v>0</v>
      </c>
      <c r="K47" s="116" t="str">
        <f t="shared" si="14"/>
        <v>£0</v>
      </c>
      <c r="L47" s="113">
        <f t="shared" si="1"/>
        <v>0</v>
      </c>
      <c r="M47" s="115"/>
      <c r="N47" s="181">
        <f>SUMIF('2. Staff Costs (Annual)'!$D$13:$D$312,'10. Indirect Costs'!$C47,'2. Staff Costs (Annual)'!$R$13:$R$312)</f>
        <v>0</v>
      </c>
      <c r="O47" s="116" t="str">
        <f t="shared" si="15"/>
        <v>£0</v>
      </c>
      <c r="P47" s="113">
        <f t="shared" si="3"/>
        <v>0</v>
      </c>
      <c r="Q47" s="115"/>
      <c r="R47" s="181">
        <f>SUMIF('2. Staff Costs (Annual)'!$D$13:$D$312,'10. Indirect Costs'!$C47,'2. Staff Costs (Annual)'!$W$13:$W$312)</f>
        <v>0</v>
      </c>
      <c r="S47" s="116" t="str">
        <f t="shared" si="16"/>
        <v>£0</v>
      </c>
      <c r="T47" s="113">
        <f t="shared" si="5"/>
        <v>0</v>
      </c>
      <c r="U47" s="115"/>
      <c r="V47" s="181">
        <f>SUMIF('2. Staff Costs (Annual)'!$D$13:$D$312,'10. Indirect Costs'!$C47,'2. Staff Costs (Annual)'!$AB$13:$AB$312)</f>
        <v>0</v>
      </c>
      <c r="W47" s="116" t="str">
        <f t="shared" si="17"/>
        <v>£0</v>
      </c>
      <c r="X47" s="113">
        <f t="shared" si="7"/>
        <v>0</v>
      </c>
      <c r="Y47" s="115"/>
      <c r="Z47" s="181">
        <f>SUMIF('2. Staff Costs (Annual)'!$D$13:$D$312,'10. Indirect Costs'!$C47,'2. Staff Costs (Annual)'!$AG$13:$AG$312)</f>
        <v>0</v>
      </c>
      <c r="AA47" s="116" t="str">
        <f t="shared" si="18"/>
        <v>£0</v>
      </c>
      <c r="AB47" s="113">
        <f t="shared" si="9"/>
        <v>0</v>
      </c>
      <c r="AC47" s="411">
        <f t="shared" si="19"/>
        <v>0</v>
      </c>
      <c r="AD47" s="304" t="str">
        <f t="shared" si="11"/>
        <v/>
      </c>
      <c r="AE47" s="305">
        <f t="shared" si="20"/>
        <v>0</v>
      </c>
      <c r="AF47" s="304">
        <f t="shared" si="13"/>
        <v>0</v>
      </c>
      <c r="AG47" s="4"/>
    </row>
    <row r="48" spans="2:33" outlineLevel="1" x14ac:dyDescent="0.25">
      <c r="B48" s="4"/>
      <c r="C48" s="114" t="s">
        <v>51</v>
      </c>
      <c r="D48" s="254" t="str">
        <f>IFERROR(VLOOKUP($C48,'1. Staff Posts&amp;Salary (Listing)'!$D$11:$E$310,2,0),"")</f>
        <v/>
      </c>
      <c r="E48" s="345" t="e">
        <f>VLOOKUP(C48,'START - AWARD DETAILS'!$F$20:$I$40,3,0)</f>
        <v>#N/A</v>
      </c>
      <c r="F48" s="253" t="s">
        <v>51</v>
      </c>
      <c r="G48" s="253" t="s">
        <v>51</v>
      </c>
      <c r="H48" s="409">
        <f>IF(D48="HEI",'START - AWARD DETAILS'!$G$12,'START - AWARD DETAILS'!$G$13)</f>
        <v>1</v>
      </c>
      <c r="I48" s="115"/>
      <c r="J48" s="181">
        <f>SUMIF('2. Staff Costs (Annual)'!$D$13:$D$312,'10. Indirect Costs'!$C48,'2. Staff Costs (Annual)'!$M$13:$M$312)</f>
        <v>0</v>
      </c>
      <c r="K48" s="116" t="str">
        <f t="shared" si="14"/>
        <v>£0</v>
      </c>
      <c r="L48" s="113">
        <f t="shared" si="1"/>
        <v>0</v>
      </c>
      <c r="M48" s="115"/>
      <c r="N48" s="181">
        <f>SUMIF('2. Staff Costs (Annual)'!$D$13:$D$312,'10. Indirect Costs'!$C48,'2. Staff Costs (Annual)'!$R$13:$R$312)</f>
        <v>0</v>
      </c>
      <c r="O48" s="116" t="str">
        <f t="shared" si="15"/>
        <v>£0</v>
      </c>
      <c r="P48" s="113">
        <f t="shared" si="3"/>
        <v>0</v>
      </c>
      <c r="Q48" s="115"/>
      <c r="R48" s="181">
        <f>SUMIF('2. Staff Costs (Annual)'!$D$13:$D$312,'10. Indirect Costs'!$C48,'2. Staff Costs (Annual)'!$W$13:$W$312)</f>
        <v>0</v>
      </c>
      <c r="S48" s="116" t="str">
        <f t="shared" si="16"/>
        <v>£0</v>
      </c>
      <c r="T48" s="113">
        <f t="shared" si="5"/>
        <v>0</v>
      </c>
      <c r="U48" s="115"/>
      <c r="V48" s="181">
        <f>SUMIF('2. Staff Costs (Annual)'!$D$13:$D$312,'10. Indirect Costs'!$C48,'2. Staff Costs (Annual)'!$AB$13:$AB$312)</f>
        <v>0</v>
      </c>
      <c r="W48" s="116" t="str">
        <f t="shared" si="17"/>
        <v>£0</v>
      </c>
      <c r="X48" s="113">
        <f t="shared" si="7"/>
        <v>0</v>
      </c>
      <c r="Y48" s="115"/>
      <c r="Z48" s="181">
        <f>SUMIF('2. Staff Costs (Annual)'!$D$13:$D$312,'10. Indirect Costs'!$C48,'2. Staff Costs (Annual)'!$AG$13:$AG$312)</f>
        <v>0</v>
      </c>
      <c r="AA48" s="116" t="str">
        <f t="shared" si="18"/>
        <v>£0</v>
      </c>
      <c r="AB48" s="113">
        <f t="shared" si="9"/>
        <v>0</v>
      </c>
      <c r="AC48" s="411">
        <f t="shared" si="19"/>
        <v>0</v>
      </c>
      <c r="AD48" s="304" t="str">
        <f t="shared" si="11"/>
        <v/>
      </c>
      <c r="AE48" s="305">
        <f t="shared" si="20"/>
        <v>0</v>
      </c>
      <c r="AF48" s="304">
        <f t="shared" si="13"/>
        <v>0</v>
      </c>
      <c r="AG48" s="4"/>
    </row>
    <row r="49" spans="2:33" outlineLevel="1" x14ac:dyDescent="0.25">
      <c r="B49" s="4"/>
      <c r="C49" s="114" t="s">
        <v>51</v>
      </c>
      <c r="D49" s="254" t="str">
        <f>IFERROR(VLOOKUP($C49,'1. Staff Posts&amp;Salary (Listing)'!$D$11:$E$310,2,0),"")</f>
        <v/>
      </c>
      <c r="E49" s="345" t="e">
        <f>VLOOKUP(C49,'START - AWARD DETAILS'!$F$20:$I$40,3,0)</f>
        <v>#N/A</v>
      </c>
      <c r="F49" s="253" t="s">
        <v>51</v>
      </c>
      <c r="G49" s="253" t="s">
        <v>51</v>
      </c>
      <c r="H49" s="409">
        <f>IF(D49="HEI",'START - AWARD DETAILS'!$G$12,'START - AWARD DETAILS'!$G$13)</f>
        <v>1</v>
      </c>
      <c r="I49" s="115"/>
      <c r="J49" s="181">
        <f>SUMIF('2. Staff Costs (Annual)'!$D$13:$D$312,'10. Indirect Costs'!$C49,'2. Staff Costs (Annual)'!$M$13:$M$312)</f>
        <v>0</v>
      </c>
      <c r="K49" s="116" t="str">
        <f t="shared" si="14"/>
        <v>£0</v>
      </c>
      <c r="L49" s="113">
        <f t="shared" si="1"/>
        <v>0</v>
      </c>
      <c r="M49" s="115"/>
      <c r="N49" s="181">
        <f>SUMIF('2. Staff Costs (Annual)'!$D$13:$D$312,'10. Indirect Costs'!$C49,'2. Staff Costs (Annual)'!$R$13:$R$312)</f>
        <v>0</v>
      </c>
      <c r="O49" s="116" t="str">
        <f t="shared" si="15"/>
        <v>£0</v>
      </c>
      <c r="P49" s="113">
        <f t="shared" si="3"/>
        <v>0</v>
      </c>
      <c r="Q49" s="115"/>
      <c r="R49" s="181">
        <f>SUMIF('2. Staff Costs (Annual)'!$D$13:$D$312,'10. Indirect Costs'!$C49,'2. Staff Costs (Annual)'!$W$13:$W$312)</f>
        <v>0</v>
      </c>
      <c r="S49" s="116" t="str">
        <f t="shared" si="16"/>
        <v>£0</v>
      </c>
      <c r="T49" s="113">
        <f t="shared" si="5"/>
        <v>0</v>
      </c>
      <c r="U49" s="115"/>
      <c r="V49" s="181">
        <f>SUMIF('2. Staff Costs (Annual)'!$D$13:$D$312,'10. Indirect Costs'!$C49,'2. Staff Costs (Annual)'!$AB$13:$AB$312)</f>
        <v>0</v>
      </c>
      <c r="W49" s="116" t="str">
        <f t="shared" si="17"/>
        <v>£0</v>
      </c>
      <c r="X49" s="113">
        <f t="shared" si="7"/>
        <v>0</v>
      </c>
      <c r="Y49" s="115"/>
      <c r="Z49" s="181">
        <f>SUMIF('2. Staff Costs (Annual)'!$D$13:$D$312,'10. Indirect Costs'!$C49,'2. Staff Costs (Annual)'!$AG$13:$AG$312)</f>
        <v>0</v>
      </c>
      <c r="AA49" s="116" t="str">
        <f t="shared" si="18"/>
        <v>£0</v>
      </c>
      <c r="AB49" s="113">
        <f t="shared" si="9"/>
        <v>0</v>
      </c>
      <c r="AC49" s="411">
        <f t="shared" si="19"/>
        <v>0</v>
      </c>
      <c r="AD49" s="304" t="str">
        <f t="shared" si="11"/>
        <v/>
      </c>
      <c r="AE49" s="305">
        <f t="shared" si="20"/>
        <v>0</v>
      </c>
      <c r="AF49" s="304">
        <f t="shared" si="13"/>
        <v>0</v>
      </c>
      <c r="AG49" s="4"/>
    </row>
    <row r="50" spans="2:33" outlineLevel="1" x14ac:dyDescent="0.25">
      <c r="B50" s="4"/>
      <c r="C50" s="114" t="s">
        <v>51</v>
      </c>
      <c r="D50" s="254" t="str">
        <f>IFERROR(VLOOKUP($C50,'1. Staff Posts&amp;Salary (Listing)'!$D$11:$E$310,2,0),"")</f>
        <v/>
      </c>
      <c r="E50" s="345" t="e">
        <f>VLOOKUP(C50,'START - AWARD DETAILS'!$F$20:$I$40,3,0)</f>
        <v>#N/A</v>
      </c>
      <c r="F50" s="253" t="s">
        <v>51</v>
      </c>
      <c r="G50" s="253" t="s">
        <v>51</v>
      </c>
      <c r="H50" s="409">
        <f>IF(D50="HEI",'START - AWARD DETAILS'!$G$12,'START - AWARD DETAILS'!$G$13)</f>
        <v>1</v>
      </c>
      <c r="I50" s="115"/>
      <c r="J50" s="181">
        <f>SUMIF('2. Staff Costs (Annual)'!$D$13:$D$312,'10. Indirect Costs'!$C50,'2. Staff Costs (Annual)'!$M$13:$M$312)</f>
        <v>0</v>
      </c>
      <c r="K50" s="116" t="str">
        <f t="shared" si="14"/>
        <v>£0</v>
      </c>
      <c r="L50" s="113">
        <f t="shared" si="1"/>
        <v>0</v>
      </c>
      <c r="M50" s="115"/>
      <c r="N50" s="181">
        <f>SUMIF('2. Staff Costs (Annual)'!$D$13:$D$312,'10. Indirect Costs'!$C50,'2. Staff Costs (Annual)'!$R$13:$R$312)</f>
        <v>0</v>
      </c>
      <c r="O50" s="116" t="str">
        <f t="shared" si="15"/>
        <v>£0</v>
      </c>
      <c r="P50" s="113">
        <f t="shared" si="3"/>
        <v>0</v>
      </c>
      <c r="Q50" s="115"/>
      <c r="R50" s="181">
        <f>SUMIF('2. Staff Costs (Annual)'!$D$13:$D$312,'10. Indirect Costs'!$C50,'2. Staff Costs (Annual)'!$W$13:$W$312)</f>
        <v>0</v>
      </c>
      <c r="S50" s="116" t="str">
        <f t="shared" si="16"/>
        <v>£0</v>
      </c>
      <c r="T50" s="113">
        <f t="shared" si="5"/>
        <v>0</v>
      </c>
      <c r="U50" s="115"/>
      <c r="V50" s="181">
        <f>SUMIF('2. Staff Costs (Annual)'!$D$13:$D$312,'10. Indirect Costs'!$C50,'2. Staff Costs (Annual)'!$AB$13:$AB$312)</f>
        <v>0</v>
      </c>
      <c r="W50" s="116" t="str">
        <f t="shared" si="17"/>
        <v>£0</v>
      </c>
      <c r="X50" s="113">
        <f t="shared" si="7"/>
        <v>0</v>
      </c>
      <c r="Y50" s="115"/>
      <c r="Z50" s="181">
        <f>SUMIF('2. Staff Costs (Annual)'!$D$13:$D$312,'10. Indirect Costs'!$C50,'2. Staff Costs (Annual)'!$AG$13:$AG$312)</f>
        <v>0</v>
      </c>
      <c r="AA50" s="116" t="str">
        <f t="shared" si="18"/>
        <v>£0</v>
      </c>
      <c r="AB50" s="113">
        <f t="shared" si="9"/>
        <v>0</v>
      </c>
      <c r="AC50" s="411">
        <f t="shared" si="19"/>
        <v>0</v>
      </c>
      <c r="AD50" s="304" t="str">
        <f t="shared" si="11"/>
        <v/>
      </c>
      <c r="AE50" s="305">
        <f t="shared" si="20"/>
        <v>0</v>
      </c>
      <c r="AF50" s="304">
        <f t="shared" si="13"/>
        <v>0</v>
      </c>
      <c r="AG50" s="4"/>
    </row>
    <row r="51" spans="2:33" outlineLevel="1" x14ac:dyDescent="0.25">
      <c r="B51" s="4"/>
      <c r="C51" s="114" t="s">
        <v>51</v>
      </c>
      <c r="D51" s="254" t="str">
        <f>IFERROR(VLOOKUP($C51,'1. Staff Posts&amp;Salary (Listing)'!$D$11:$E$310,2,0),"")</f>
        <v/>
      </c>
      <c r="E51" s="345" t="e">
        <f>VLOOKUP(C51,'START - AWARD DETAILS'!$F$20:$I$40,3,0)</f>
        <v>#N/A</v>
      </c>
      <c r="F51" s="253" t="s">
        <v>51</v>
      </c>
      <c r="G51" s="253" t="s">
        <v>51</v>
      </c>
      <c r="H51" s="409">
        <f>IF(D51="HEI",'START - AWARD DETAILS'!$G$12,'START - AWARD DETAILS'!$G$13)</f>
        <v>1</v>
      </c>
      <c r="I51" s="115"/>
      <c r="J51" s="181">
        <f>SUMIF('2. Staff Costs (Annual)'!$D$13:$D$312,'10. Indirect Costs'!$C51,'2. Staff Costs (Annual)'!$M$13:$M$312)</f>
        <v>0</v>
      </c>
      <c r="K51" s="116" t="str">
        <f t="shared" si="14"/>
        <v>£0</v>
      </c>
      <c r="L51" s="113">
        <f t="shared" si="1"/>
        <v>0</v>
      </c>
      <c r="M51" s="115"/>
      <c r="N51" s="181">
        <f>SUMIF('2. Staff Costs (Annual)'!$D$13:$D$312,'10. Indirect Costs'!$C51,'2. Staff Costs (Annual)'!$R$13:$R$312)</f>
        <v>0</v>
      </c>
      <c r="O51" s="116" t="str">
        <f t="shared" si="15"/>
        <v>£0</v>
      </c>
      <c r="P51" s="113">
        <f t="shared" si="3"/>
        <v>0</v>
      </c>
      <c r="Q51" s="115"/>
      <c r="R51" s="181">
        <f>SUMIF('2. Staff Costs (Annual)'!$D$13:$D$312,'10. Indirect Costs'!$C51,'2. Staff Costs (Annual)'!$W$13:$W$312)</f>
        <v>0</v>
      </c>
      <c r="S51" s="116" t="str">
        <f t="shared" si="16"/>
        <v>£0</v>
      </c>
      <c r="T51" s="113">
        <f t="shared" si="5"/>
        <v>0</v>
      </c>
      <c r="U51" s="115"/>
      <c r="V51" s="181">
        <f>SUMIF('2. Staff Costs (Annual)'!$D$13:$D$312,'10. Indirect Costs'!$C51,'2. Staff Costs (Annual)'!$AB$13:$AB$312)</f>
        <v>0</v>
      </c>
      <c r="W51" s="116" t="str">
        <f t="shared" si="17"/>
        <v>£0</v>
      </c>
      <c r="X51" s="113">
        <f t="shared" si="7"/>
        <v>0</v>
      </c>
      <c r="Y51" s="115"/>
      <c r="Z51" s="181">
        <f>SUMIF('2. Staff Costs (Annual)'!$D$13:$D$312,'10. Indirect Costs'!$C51,'2. Staff Costs (Annual)'!$AG$13:$AG$312)</f>
        <v>0</v>
      </c>
      <c r="AA51" s="116" t="str">
        <f t="shared" si="18"/>
        <v>£0</v>
      </c>
      <c r="AB51" s="113">
        <f t="shared" si="9"/>
        <v>0</v>
      </c>
      <c r="AC51" s="411">
        <f t="shared" si="19"/>
        <v>0</v>
      </c>
      <c r="AD51" s="304" t="str">
        <f t="shared" si="11"/>
        <v/>
      </c>
      <c r="AE51" s="305">
        <f t="shared" si="20"/>
        <v>0</v>
      </c>
      <c r="AF51" s="304">
        <f t="shared" si="13"/>
        <v>0</v>
      </c>
      <c r="AG51" s="4"/>
    </row>
    <row r="52" spans="2:33" outlineLevel="1" x14ac:dyDescent="0.25">
      <c r="B52" s="4"/>
      <c r="C52" s="114" t="s">
        <v>51</v>
      </c>
      <c r="D52" s="254" t="str">
        <f>IFERROR(VLOOKUP($C52,'1. Staff Posts&amp;Salary (Listing)'!$D$11:$E$310,2,0),"")</f>
        <v/>
      </c>
      <c r="E52" s="345" t="e">
        <f>VLOOKUP(C52,'START - AWARD DETAILS'!$F$20:$I$40,3,0)</f>
        <v>#N/A</v>
      </c>
      <c r="F52" s="253" t="s">
        <v>51</v>
      </c>
      <c r="G52" s="253" t="s">
        <v>51</v>
      </c>
      <c r="H52" s="409">
        <f>IF(D52="HEI",'START - AWARD DETAILS'!$G$12,'START - AWARD DETAILS'!$G$13)</f>
        <v>1</v>
      </c>
      <c r="I52" s="115"/>
      <c r="J52" s="181">
        <f>SUMIF('2. Staff Costs (Annual)'!$D$13:$D$312,'10. Indirect Costs'!$C52,'2. Staff Costs (Annual)'!$M$13:$M$312)</f>
        <v>0</v>
      </c>
      <c r="K52" s="116" t="str">
        <f t="shared" si="14"/>
        <v>£0</v>
      </c>
      <c r="L52" s="113">
        <f t="shared" si="1"/>
        <v>0</v>
      </c>
      <c r="M52" s="115"/>
      <c r="N52" s="181">
        <f>SUMIF('2. Staff Costs (Annual)'!$D$13:$D$312,'10. Indirect Costs'!$C52,'2. Staff Costs (Annual)'!$R$13:$R$312)</f>
        <v>0</v>
      </c>
      <c r="O52" s="116" t="str">
        <f t="shared" si="15"/>
        <v>£0</v>
      </c>
      <c r="P52" s="113">
        <f t="shared" si="3"/>
        <v>0</v>
      </c>
      <c r="Q52" s="115"/>
      <c r="R52" s="181">
        <f>SUMIF('2. Staff Costs (Annual)'!$D$13:$D$312,'10. Indirect Costs'!$C52,'2. Staff Costs (Annual)'!$W$13:$W$312)</f>
        <v>0</v>
      </c>
      <c r="S52" s="116" t="str">
        <f t="shared" si="16"/>
        <v>£0</v>
      </c>
      <c r="T52" s="113">
        <f t="shared" si="5"/>
        <v>0</v>
      </c>
      <c r="U52" s="115"/>
      <c r="V52" s="181">
        <f>SUMIF('2. Staff Costs (Annual)'!$D$13:$D$312,'10. Indirect Costs'!$C52,'2. Staff Costs (Annual)'!$AB$13:$AB$312)</f>
        <v>0</v>
      </c>
      <c r="W52" s="116" t="str">
        <f t="shared" si="17"/>
        <v>£0</v>
      </c>
      <c r="X52" s="113">
        <f t="shared" si="7"/>
        <v>0</v>
      </c>
      <c r="Y52" s="115"/>
      <c r="Z52" s="181">
        <f>SUMIF('2. Staff Costs (Annual)'!$D$13:$D$312,'10. Indirect Costs'!$C52,'2. Staff Costs (Annual)'!$AG$13:$AG$312)</f>
        <v>0</v>
      </c>
      <c r="AA52" s="116" t="str">
        <f t="shared" si="18"/>
        <v>£0</v>
      </c>
      <c r="AB52" s="113">
        <f t="shared" si="9"/>
        <v>0</v>
      </c>
      <c r="AC52" s="411">
        <f t="shared" si="19"/>
        <v>0</v>
      </c>
      <c r="AD52" s="304" t="str">
        <f t="shared" si="11"/>
        <v/>
      </c>
      <c r="AE52" s="305">
        <f t="shared" si="20"/>
        <v>0</v>
      </c>
      <c r="AF52" s="304">
        <f t="shared" si="13"/>
        <v>0</v>
      </c>
      <c r="AG52" s="4"/>
    </row>
    <row r="53" spans="2:33" outlineLevel="1" x14ac:dyDescent="0.25">
      <c r="B53" s="4"/>
      <c r="C53" s="114" t="s">
        <v>51</v>
      </c>
      <c r="D53" s="254" t="str">
        <f>IFERROR(VLOOKUP($C53,'1. Staff Posts&amp;Salary (Listing)'!$D$11:$E$310,2,0),"")</f>
        <v/>
      </c>
      <c r="E53" s="345" t="e">
        <f>VLOOKUP(C53,'START - AWARD DETAILS'!$F$20:$I$40,3,0)</f>
        <v>#N/A</v>
      </c>
      <c r="F53" s="253" t="s">
        <v>51</v>
      </c>
      <c r="G53" s="253" t="s">
        <v>51</v>
      </c>
      <c r="H53" s="409">
        <f>IF(D53="HEI",'START - AWARD DETAILS'!$G$12,'START - AWARD DETAILS'!$G$13)</f>
        <v>1</v>
      </c>
      <c r="I53" s="115"/>
      <c r="J53" s="181">
        <f>SUMIF('2. Staff Costs (Annual)'!$D$13:$D$312,'10. Indirect Costs'!$C53,'2. Staff Costs (Annual)'!$M$13:$M$312)</f>
        <v>0</v>
      </c>
      <c r="K53" s="116" t="str">
        <f t="shared" si="14"/>
        <v>£0</v>
      </c>
      <c r="L53" s="113">
        <f t="shared" si="1"/>
        <v>0</v>
      </c>
      <c r="M53" s="115"/>
      <c r="N53" s="181">
        <f>SUMIF('2. Staff Costs (Annual)'!$D$13:$D$312,'10. Indirect Costs'!$C53,'2. Staff Costs (Annual)'!$R$13:$R$312)</f>
        <v>0</v>
      </c>
      <c r="O53" s="116" t="str">
        <f t="shared" si="15"/>
        <v>£0</v>
      </c>
      <c r="P53" s="113">
        <f t="shared" si="3"/>
        <v>0</v>
      </c>
      <c r="Q53" s="115"/>
      <c r="R53" s="181">
        <f>SUMIF('2. Staff Costs (Annual)'!$D$13:$D$312,'10. Indirect Costs'!$C53,'2. Staff Costs (Annual)'!$W$13:$W$312)</f>
        <v>0</v>
      </c>
      <c r="S53" s="116" t="str">
        <f t="shared" si="16"/>
        <v>£0</v>
      </c>
      <c r="T53" s="113">
        <f t="shared" si="5"/>
        <v>0</v>
      </c>
      <c r="U53" s="115"/>
      <c r="V53" s="181">
        <f>SUMIF('2. Staff Costs (Annual)'!$D$13:$D$312,'10. Indirect Costs'!$C53,'2. Staff Costs (Annual)'!$AB$13:$AB$312)</f>
        <v>0</v>
      </c>
      <c r="W53" s="116" t="str">
        <f t="shared" si="17"/>
        <v>£0</v>
      </c>
      <c r="X53" s="113">
        <f t="shared" si="7"/>
        <v>0</v>
      </c>
      <c r="Y53" s="115"/>
      <c r="Z53" s="181">
        <f>SUMIF('2. Staff Costs (Annual)'!$D$13:$D$312,'10. Indirect Costs'!$C53,'2. Staff Costs (Annual)'!$AG$13:$AG$312)</f>
        <v>0</v>
      </c>
      <c r="AA53" s="116" t="str">
        <f t="shared" si="18"/>
        <v>£0</v>
      </c>
      <c r="AB53" s="113">
        <f t="shared" si="9"/>
        <v>0</v>
      </c>
      <c r="AC53" s="411">
        <f t="shared" si="19"/>
        <v>0</v>
      </c>
      <c r="AD53" s="304" t="str">
        <f t="shared" si="11"/>
        <v/>
      </c>
      <c r="AE53" s="305">
        <f t="shared" si="20"/>
        <v>0</v>
      </c>
      <c r="AF53" s="304">
        <f t="shared" si="13"/>
        <v>0</v>
      </c>
      <c r="AG53" s="4"/>
    </row>
    <row r="54" spans="2:33" outlineLevel="1" x14ac:dyDescent="0.25">
      <c r="B54" s="4"/>
      <c r="C54" s="114" t="s">
        <v>51</v>
      </c>
      <c r="D54" s="254" t="str">
        <f>IFERROR(VLOOKUP($C54,'1. Staff Posts&amp;Salary (Listing)'!$D$11:$E$310,2,0),"")</f>
        <v/>
      </c>
      <c r="E54" s="345" t="e">
        <f>VLOOKUP(C54,'START - AWARD DETAILS'!$F$20:$I$40,3,0)</f>
        <v>#N/A</v>
      </c>
      <c r="F54" s="253" t="s">
        <v>51</v>
      </c>
      <c r="G54" s="253" t="s">
        <v>51</v>
      </c>
      <c r="H54" s="409">
        <f>IF(D54="HEI",'START - AWARD DETAILS'!$G$12,'START - AWARD DETAILS'!$G$13)</f>
        <v>1</v>
      </c>
      <c r="I54" s="115"/>
      <c r="J54" s="181">
        <f>SUMIF('2. Staff Costs (Annual)'!$D$13:$D$312,'10. Indirect Costs'!$C54,'2. Staff Costs (Annual)'!$M$13:$M$312)</f>
        <v>0</v>
      </c>
      <c r="K54" s="116" t="str">
        <f t="shared" si="14"/>
        <v>£0</v>
      </c>
      <c r="L54" s="113">
        <f t="shared" si="1"/>
        <v>0</v>
      </c>
      <c r="M54" s="115"/>
      <c r="N54" s="181">
        <f>SUMIF('2. Staff Costs (Annual)'!$D$13:$D$312,'10. Indirect Costs'!$C54,'2. Staff Costs (Annual)'!$R$13:$R$312)</f>
        <v>0</v>
      </c>
      <c r="O54" s="116" t="str">
        <f t="shared" si="15"/>
        <v>£0</v>
      </c>
      <c r="P54" s="113">
        <f t="shared" si="3"/>
        <v>0</v>
      </c>
      <c r="Q54" s="115"/>
      <c r="R54" s="181">
        <f>SUMIF('2. Staff Costs (Annual)'!$D$13:$D$312,'10. Indirect Costs'!$C54,'2. Staff Costs (Annual)'!$W$13:$W$312)</f>
        <v>0</v>
      </c>
      <c r="S54" s="116" t="str">
        <f t="shared" si="16"/>
        <v>£0</v>
      </c>
      <c r="T54" s="113">
        <f t="shared" si="5"/>
        <v>0</v>
      </c>
      <c r="U54" s="115"/>
      <c r="V54" s="181">
        <f>SUMIF('2. Staff Costs (Annual)'!$D$13:$D$312,'10. Indirect Costs'!$C54,'2. Staff Costs (Annual)'!$AB$13:$AB$312)</f>
        <v>0</v>
      </c>
      <c r="W54" s="116" t="str">
        <f t="shared" si="17"/>
        <v>£0</v>
      </c>
      <c r="X54" s="113">
        <f t="shared" si="7"/>
        <v>0</v>
      </c>
      <c r="Y54" s="115"/>
      <c r="Z54" s="181">
        <f>SUMIF('2. Staff Costs (Annual)'!$D$13:$D$312,'10. Indirect Costs'!$C54,'2. Staff Costs (Annual)'!$AG$13:$AG$312)</f>
        <v>0</v>
      </c>
      <c r="AA54" s="116" t="str">
        <f t="shared" si="18"/>
        <v>£0</v>
      </c>
      <c r="AB54" s="113">
        <f t="shared" si="9"/>
        <v>0</v>
      </c>
      <c r="AC54" s="411">
        <f t="shared" si="19"/>
        <v>0</v>
      </c>
      <c r="AD54" s="304" t="str">
        <f t="shared" si="11"/>
        <v/>
      </c>
      <c r="AE54" s="305">
        <f t="shared" si="20"/>
        <v>0</v>
      </c>
      <c r="AF54" s="304">
        <f t="shared" si="13"/>
        <v>0</v>
      </c>
      <c r="AG54" s="4"/>
    </row>
    <row r="55" spans="2:33" outlineLevel="1" x14ac:dyDescent="0.25">
      <c r="B55" s="4"/>
      <c r="C55" s="114" t="s">
        <v>51</v>
      </c>
      <c r="D55" s="254" t="str">
        <f>IFERROR(VLOOKUP($C55,'1. Staff Posts&amp;Salary (Listing)'!$D$11:$E$310,2,0),"")</f>
        <v/>
      </c>
      <c r="E55" s="345" t="e">
        <f>VLOOKUP(C55,'START - AWARD DETAILS'!$F$20:$I$40,3,0)</f>
        <v>#N/A</v>
      </c>
      <c r="F55" s="253" t="s">
        <v>51</v>
      </c>
      <c r="G55" s="253" t="s">
        <v>51</v>
      </c>
      <c r="H55" s="409">
        <f>IF(D55="HEI",'START - AWARD DETAILS'!$G$12,'START - AWARD DETAILS'!$G$13)</f>
        <v>1</v>
      </c>
      <c r="I55" s="115"/>
      <c r="J55" s="181">
        <f>SUMIF('2. Staff Costs (Annual)'!$D$13:$D$312,'10. Indirect Costs'!$C55,'2. Staff Costs (Annual)'!$M$13:$M$312)</f>
        <v>0</v>
      </c>
      <c r="K55" s="116" t="str">
        <f t="shared" si="14"/>
        <v>£0</v>
      </c>
      <c r="L55" s="113">
        <f t="shared" si="1"/>
        <v>0</v>
      </c>
      <c r="M55" s="115"/>
      <c r="N55" s="181">
        <f>SUMIF('2. Staff Costs (Annual)'!$D$13:$D$312,'10. Indirect Costs'!$C55,'2. Staff Costs (Annual)'!$R$13:$R$312)</f>
        <v>0</v>
      </c>
      <c r="O55" s="116" t="str">
        <f t="shared" si="15"/>
        <v>£0</v>
      </c>
      <c r="P55" s="113">
        <f t="shared" si="3"/>
        <v>0</v>
      </c>
      <c r="Q55" s="115"/>
      <c r="R55" s="181">
        <f>SUMIF('2. Staff Costs (Annual)'!$D$13:$D$312,'10. Indirect Costs'!$C55,'2. Staff Costs (Annual)'!$W$13:$W$312)</f>
        <v>0</v>
      </c>
      <c r="S55" s="116" t="str">
        <f t="shared" si="16"/>
        <v>£0</v>
      </c>
      <c r="T55" s="113">
        <f t="shared" si="5"/>
        <v>0</v>
      </c>
      <c r="U55" s="115"/>
      <c r="V55" s="181">
        <f>SUMIF('2. Staff Costs (Annual)'!$D$13:$D$312,'10. Indirect Costs'!$C55,'2. Staff Costs (Annual)'!$AB$13:$AB$312)</f>
        <v>0</v>
      </c>
      <c r="W55" s="116" t="str">
        <f t="shared" si="17"/>
        <v>£0</v>
      </c>
      <c r="X55" s="113">
        <f t="shared" si="7"/>
        <v>0</v>
      </c>
      <c r="Y55" s="115"/>
      <c r="Z55" s="181">
        <f>SUMIF('2. Staff Costs (Annual)'!$D$13:$D$312,'10. Indirect Costs'!$C55,'2. Staff Costs (Annual)'!$AG$13:$AG$312)</f>
        <v>0</v>
      </c>
      <c r="AA55" s="116" t="str">
        <f t="shared" si="18"/>
        <v>£0</v>
      </c>
      <c r="AB55" s="113">
        <f t="shared" si="9"/>
        <v>0</v>
      </c>
      <c r="AC55" s="411">
        <f t="shared" si="19"/>
        <v>0</v>
      </c>
      <c r="AD55" s="304" t="str">
        <f t="shared" si="11"/>
        <v/>
      </c>
      <c r="AE55" s="305">
        <f t="shared" si="20"/>
        <v>0</v>
      </c>
      <c r="AF55" s="304">
        <f t="shared" si="13"/>
        <v>0</v>
      </c>
      <c r="AG55" s="4"/>
    </row>
    <row r="56" spans="2:33" outlineLevel="1" x14ac:dyDescent="0.25">
      <c r="B56" s="4"/>
      <c r="C56" s="114" t="s">
        <v>51</v>
      </c>
      <c r="D56" s="254" t="str">
        <f>IFERROR(VLOOKUP($C56,'1. Staff Posts&amp;Salary (Listing)'!$D$11:$E$310,2,0),"")</f>
        <v/>
      </c>
      <c r="E56" s="345" t="e">
        <f>VLOOKUP(C56,'START - AWARD DETAILS'!$F$20:$I$40,3,0)</f>
        <v>#N/A</v>
      </c>
      <c r="F56" s="253" t="s">
        <v>51</v>
      </c>
      <c r="G56" s="253" t="s">
        <v>51</v>
      </c>
      <c r="H56" s="409">
        <f>IF(D56="HEI",'START - AWARD DETAILS'!$G$12,'START - AWARD DETAILS'!$G$13)</f>
        <v>1</v>
      </c>
      <c r="I56" s="115"/>
      <c r="J56" s="181">
        <f>SUMIF('2. Staff Costs (Annual)'!$D$13:$D$312,'10. Indirect Costs'!$C56,'2. Staff Costs (Annual)'!$M$13:$M$312)</f>
        <v>0</v>
      </c>
      <c r="K56" s="116" t="str">
        <f t="shared" si="14"/>
        <v>£0</v>
      </c>
      <c r="L56" s="113">
        <f t="shared" si="1"/>
        <v>0</v>
      </c>
      <c r="M56" s="115"/>
      <c r="N56" s="181">
        <f>SUMIF('2. Staff Costs (Annual)'!$D$13:$D$312,'10. Indirect Costs'!$C56,'2. Staff Costs (Annual)'!$R$13:$R$312)</f>
        <v>0</v>
      </c>
      <c r="O56" s="116" t="str">
        <f t="shared" si="15"/>
        <v>£0</v>
      </c>
      <c r="P56" s="113">
        <f t="shared" si="3"/>
        <v>0</v>
      </c>
      <c r="Q56" s="115"/>
      <c r="R56" s="181">
        <f>SUMIF('2. Staff Costs (Annual)'!$D$13:$D$312,'10. Indirect Costs'!$C56,'2. Staff Costs (Annual)'!$W$13:$W$312)</f>
        <v>0</v>
      </c>
      <c r="S56" s="116" t="str">
        <f t="shared" si="16"/>
        <v>£0</v>
      </c>
      <c r="T56" s="113">
        <f t="shared" si="5"/>
        <v>0</v>
      </c>
      <c r="U56" s="115"/>
      <c r="V56" s="181">
        <f>SUMIF('2. Staff Costs (Annual)'!$D$13:$D$312,'10. Indirect Costs'!$C56,'2. Staff Costs (Annual)'!$AB$13:$AB$312)</f>
        <v>0</v>
      </c>
      <c r="W56" s="116" t="str">
        <f t="shared" si="17"/>
        <v>£0</v>
      </c>
      <c r="X56" s="113">
        <f t="shared" si="7"/>
        <v>0</v>
      </c>
      <c r="Y56" s="115"/>
      <c r="Z56" s="181">
        <f>SUMIF('2. Staff Costs (Annual)'!$D$13:$D$312,'10. Indirect Costs'!$C56,'2. Staff Costs (Annual)'!$AG$13:$AG$312)</f>
        <v>0</v>
      </c>
      <c r="AA56" s="116" t="str">
        <f t="shared" si="18"/>
        <v>£0</v>
      </c>
      <c r="AB56" s="113">
        <f t="shared" si="9"/>
        <v>0</v>
      </c>
      <c r="AC56" s="411">
        <f t="shared" si="19"/>
        <v>0</v>
      </c>
      <c r="AD56" s="304" t="str">
        <f t="shared" si="11"/>
        <v/>
      </c>
      <c r="AE56" s="305">
        <f t="shared" si="20"/>
        <v>0</v>
      </c>
      <c r="AF56" s="304">
        <f t="shared" si="13"/>
        <v>0</v>
      </c>
      <c r="AG56" s="4"/>
    </row>
    <row r="57" spans="2:33" outlineLevel="1" x14ac:dyDescent="0.25">
      <c r="B57" s="4"/>
      <c r="C57" s="114" t="s">
        <v>51</v>
      </c>
      <c r="D57" s="254" t="str">
        <f>IFERROR(VLOOKUP($C57,'1. Staff Posts&amp;Salary (Listing)'!$D$11:$E$310,2,0),"")</f>
        <v/>
      </c>
      <c r="E57" s="345" t="e">
        <f>VLOOKUP(C57,'START - AWARD DETAILS'!$F$20:$I$40,3,0)</f>
        <v>#N/A</v>
      </c>
      <c r="F57" s="253" t="s">
        <v>51</v>
      </c>
      <c r="G57" s="253" t="s">
        <v>51</v>
      </c>
      <c r="H57" s="409">
        <f>IF(D57="HEI",'START - AWARD DETAILS'!$G$12,'START - AWARD DETAILS'!$G$13)</f>
        <v>1</v>
      </c>
      <c r="I57" s="115"/>
      <c r="J57" s="181">
        <f>SUMIF('2. Staff Costs (Annual)'!$D$13:$D$312,'10. Indirect Costs'!$C57,'2. Staff Costs (Annual)'!$M$13:$M$312)</f>
        <v>0</v>
      </c>
      <c r="K57" s="116" t="str">
        <f t="shared" si="14"/>
        <v>£0</v>
      </c>
      <c r="L57" s="113">
        <f t="shared" si="1"/>
        <v>0</v>
      </c>
      <c r="M57" s="115"/>
      <c r="N57" s="181">
        <f>SUMIF('2. Staff Costs (Annual)'!$D$13:$D$312,'10. Indirect Costs'!$C57,'2. Staff Costs (Annual)'!$R$13:$R$312)</f>
        <v>0</v>
      </c>
      <c r="O57" s="116" t="str">
        <f t="shared" si="15"/>
        <v>£0</v>
      </c>
      <c r="P57" s="113">
        <f t="shared" si="3"/>
        <v>0</v>
      </c>
      <c r="Q57" s="115"/>
      <c r="R57" s="181">
        <f>SUMIF('2. Staff Costs (Annual)'!$D$13:$D$312,'10. Indirect Costs'!$C57,'2. Staff Costs (Annual)'!$W$13:$W$312)</f>
        <v>0</v>
      </c>
      <c r="S57" s="116" t="str">
        <f t="shared" si="16"/>
        <v>£0</v>
      </c>
      <c r="T57" s="113">
        <f t="shared" si="5"/>
        <v>0</v>
      </c>
      <c r="U57" s="115"/>
      <c r="V57" s="181">
        <f>SUMIF('2. Staff Costs (Annual)'!$D$13:$D$312,'10. Indirect Costs'!$C57,'2. Staff Costs (Annual)'!$AB$13:$AB$312)</f>
        <v>0</v>
      </c>
      <c r="W57" s="116" t="str">
        <f t="shared" si="17"/>
        <v>£0</v>
      </c>
      <c r="X57" s="113">
        <f t="shared" si="7"/>
        <v>0</v>
      </c>
      <c r="Y57" s="115"/>
      <c r="Z57" s="181">
        <f>SUMIF('2. Staff Costs (Annual)'!$D$13:$D$312,'10. Indirect Costs'!$C57,'2. Staff Costs (Annual)'!$AG$13:$AG$312)</f>
        <v>0</v>
      </c>
      <c r="AA57" s="116" t="str">
        <f t="shared" si="18"/>
        <v>£0</v>
      </c>
      <c r="AB57" s="113">
        <f t="shared" si="9"/>
        <v>0</v>
      </c>
      <c r="AC57" s="411">
        <f t="shared" si="19"/>
        <v>0</v>
      </c>
      <c r="AD57" s="304" t="str">
        <f t="shared" si="11"/>
        <v/>
      </c>
      <c r="AE57" s="305">
        <f t="shared" si="20"/>
        <v>0</v>
      </c>
      <c r="AF57" s="304">
        <f t="shared" si="13"/>
        <v>0</v>
      </c>
      <c r="AG57" s="4"/>
    </row>
    <row r="58" spans="2:33" outlineLevel="1" x14ac:dyDescent="0.25">
      <c r="B58" s="4"/>
      <c r="C58" s="114" t="s">
        <v>51</v>
      </c>
      <c r="D58" s="254" t="str">
        <f>IFERROR(VLOOKUP($C58,'1. Staff Posts&amp;Salary (Listing)'!$D$11:$E$310,2,0),"")</f>
        <v/>
      </c>
      <c r="E58" s="345" t="e">
        <f>VLOOKUP(C58,'START - AWARD DETAILS'!$F$20:$I$40,3,0)</f>
        <v>#N/A</v>
      </c>
      <c r="F58" s="253" t="s">
        <v>51</v>
      </c>
      <c r="G58" s="253" t="s">
        <v>51</v>
      </c>
      <c r="H58" s="409">
        <f>IF(D58="HEI",'START - AWARD DETAILS'!$G$12,'START - AWARD DETAILS'!$G$13)</f>
        <v>1</v>
      </c>
      <c r="I58" s="115"/>
      <c r="J58" s="181">
        <f>SUMIF('2. Staff Costs (Annual)'!$D$13:$D$312,'10. Indirect Costs'!$C58,'2. Staff Costs (Annual)'!$M$13:$M$312)</f>
        <v>0</v>
      </c>
      <c r="K58" s="116" t="str">
        <f t="shared" si="14"/>
        <v>£0</v>
      </c>
      <c r="L58" s="113">
        <f t="shared" si="1"/>
        <v>0</v>
      </c>
      <c r="M58" s="115"/>
      <c r="N58" s="181">
        <f>SUMIF('2. Staff Costs (Annual)'!$D$13:$D$312,'10. Indirect Costs'!$C58,'2. Staff Costs (Annual)'!$R$13:$R$312)</f>
        <v>0</v>
      </c>
      <c r="O58" s="116" t="str">
        <f t="shared" si="15"/>
        <v>£0</v>
      </c>
      <c r="P58" s="113">
        <f t="shared" si="3"/>
        <v>0</v>
      </c>
      <c r="Q58" s="115"/>
      <c r="R58" s="181">
        <f>SUMIF('2. Staff Costs (Annual)'!$D$13:$D$312,'10. Indirect Costs'!$C58,'2. Staff Costs (Annual)'!$W$13:$W$312)</f>
        <v>0</v>
      </c>
      <c r="S58" s="116" t="str">
        <f t="shared" si="16"/>
        <v>£0</v>
      </c>
      <c r="T58" s="113">
        <f t="shared" si="5"/>
        <v>0</v>
      </c>
      <c r="U58" s="115"/>
      <c r="V58" s="181">
        <f>SUMIF('2. Staff Costs (Annual)'!$D$13:$D$312,'10. Indirect Costs'!$C58,'2. Staff Costs (Annual)'!$AB$13:$AB$312)</f>
        <v>0</v>
      </c>
      <c r="W58" s="116" t="str">
        <f t="shared" si="17"/>
        <v>£0</v>
      </c>
      <c r="X58" s="113">
        <f t="shared" si="7"/>
        <v>0</v>
      </c>
      <c r="Y58" s="115"/>
      <c r="Z58" s="181">
        <f>SUMIF('2. Staff Costs (Annual)'!$D$13:$D$312,'10. Indirect Costs'!$C58,'2. Staff Costs (Annual)'!$AG$13:$AG$312)</f>
        <v>0</v>
      </c>
      <c r="AA58" s="116" t="str">
        <f t="shared" si="18"/>
        <v>£0</v>
      </c>
      <c r="AB58" s="113">
        <f t="shared" si="9"/>
        <v>0</v>
      </c>
      <c r="AC58" s="411">
        <f t="shared" si="19"/>
        <v>0</v>
      </c>
      <c r="AD58" s="304" t="str">
        <f t="shared" si="11"/>
        <v/>
      </c>
      <c r="AE58" s="305">
        <f t="shared" si="20"/>
        <v>0</v>
      </c>
      <c r="AF58" s="304">
        <f t="shared" si="13"/>
        <v>0</v>
      </c>
      <c r="AG58" s="4"/>
    </row>
    <row r="59" spans="2:33" outlineLevel="1" x14ac:dyDescent="0.25">
      <c r="B59" s="4"/>
      <c r="C59" s="114" t="s">
        <v>51</v>
      </c>
      <c r="D59" s="254" t="str">
        <f>IFERROR(VLOOKUP($C59,'1. Staff Posts&amp;Salary (Listing)'!$D$11:$E$310,2,0),"")</f>
        <v/>
      </c>
      <c r="E59" s="345" t="e">
        <f>VLOOKUP(C59,'START - AWARD DETAILS'!$F$20:$I$40,3,0)</f>
        <v>#N/A</v>
      </c>
      <c r="F59" s="253" t="s">
        <v>51</v>
      </c>
      <c r="G59" s="253" t="s">
        <v>51</v>
      </c>
      <c r="H59" s="409">
        <f>IF(D59="HEI",'START - AWARD DETAILS'!$G$12,'START - AWARD DETAILS'!$G$13)</f>
        <v>1</v>
      </c>
      <c r="I59" s="115"/>
      <c r="J59" s="181">
        <f>SUMIF('2. Staff Costs (Annual)'!$D$13:$D$312,'10. Indirect Costs'!$C59,'2. Staff Costs (Annual)'!$M$13:$M$312)</f>
        <v>0</v>
      </c>
      <c r="K59" s="116" t="str">
        <f t="shared" si="14"/>
        <v>£0</v>
      </c>
      <c r="L59" s="113">
        <f t="shared" si="1"/>
        <v>0</v>
      </c>
      <c r="M59" s="115"/>
      <c r="N59" s="181">
        <f>SUMIF('2. Staff Costs (Annual)'!$D$13:$D$312,'10. Indirect Costs'!$C59,'2. Staff Costs (Annual)'!$R$13:$R$312)</f>
        <v>0</v>
      </c>
      <c r="O59" s="116" t="str">
        <f t="shared" si="15"/>
        <v>£0</v>
      </c>
      <c r="P59" s="113">
        <f t="shared" si="3"/>
        <v>0</v>
      </c>
      <c r="Q59" s="115"/>
      <c r="R59" s="181">
        <f>SUMIF('2. Staff Costs (Annual)'!$D$13:$D$312,'10. Indirect Costs'!$C59,'2. Staff Costs (Annual)'!$W$13:$W$312)</f>
        <v>0</v>
      </c>
      <c r="S59" s="116" t="str">
        <f t="shared" si="16"/>
        <v>£0</v>
      </c>
      <c r="T59" s="113">
        <f t="shared" si="5"/>
        <v>0</v>
      </c>
      <c r="U59" s="115"/>
      <c r="V59" s="181">
        <f>SUMIF('2. Staff Costs (Annual)'!$D$13:$D$312,'10. Indirect Costs'!$C59,'2. Staff Costs (Annual)'!$AB$13:$AB$312)</f>
        <v>0</v>
      </c>
      <c r="W59" s="116" t="str">
        <f t="shared" si="17"/>
        <v>£0</v>
      </c>
      <c r="X59" s="113">
        <f t="shared" si="7"/>
        <v>0</v>
      </c>
      <c r="Y59" s="115"/>
      <c r="Z59" s="181">
        <f>SUMIF('2. Staff Costs (Annual)'!$D$13:$D$312,'10. Indirect Costs'!$C59,'2. Staff Costs (Annual)'!$AG$13:$AG$312)</f>
        <v>0</v>
      </c>
      <c r="AA59" s="116" t="str">
        <f t="shared" si="18"/>
        <v>£0</v>
      </c>
      <c r="AB59" s="113">
        <f t="shared" si="9"/>
        <v>0</v>
      </c>
      <c r="AC59" s="411">
        <f t="shared" si="19"/>
        <v>0</v>
      </c>
      <c r="AD59" s="304" t="str">
        <f t="shared" si="11"/>
        <v/>
      </c>
      <c r="AE59" s="305">
        <f t="shared" si="20"/>
        <v>0</v>
      </c>
      <c r="AF59" s="304">
        <f t="shared" si="13"/>
        <v>0</v>
      </c>
      <c r="AG59" s="4"/>
    </row>
    <row r="60" spans="2:33" outlineLevel="1" x14ac:dyDescent="0.25">
      <c r="B60" s="4"/>
      <c r="C60" s="114" t="s">
        <v>51</v>
      </c>
      <c r="D60" s="254" t="str">
        <f>IFERROR(VLOOKUP($C60,'1. Staff Posts&amp;Salary (Listing)'!$D$11:$E$310,2,0),"")</f>
        <v/>
      </c>
      <c r="E60" s="345" t="e">
        <f>VLOOKUP(C60,'START - AWARD DETAILS'!$F$20:$I$40,3,0)</f>
        <v>#N/A</v>
      </c>
      <c r="F60" s="253" t="s">
        <v>51</v>
      </c>
      <c r="G60" s="253" t="s">
        <v>51</v>
      </c>
      <c r="H60" s="409">
        <f>IF(D60="HEI",'START - AWARD DETAILS'!$G$12,'START - AWARD DETAILS'!$G$13)</f>
        <v>1</v>
      </c>
      <c r="I60" s="115"/>
      <c r="J60" s="181">
        <f>SUMIF('2. Staff Costs (Annual)'!$D$13:$D$312,'10. Indirect Costs'!$C60,'2. Staff Costs (Annual)'!$M$13:$M$312)</f>
        <v>0</v>
      </c>
      <c r="K60" s="116" t="str">
        <f t="shared" si="14"/>
        <v>£0</v>
      </c>
      <c r="L60" s="113">
        <f t="shared" si="1"/>
        <v>0</v>
      </c>
      <c r="M60" s="115"/>
      <c r="N60" s="181">
        <f>SUMIF('2. Staff Costs (Annual)'!$D$13:$D$312,'10. Indirect Costs'!$C60,'2. Staff Costs (Annual)'!$R$13:$R$312)</f>
        <v>0</v>
      </c>
      <c r="O60" s="116" t="str">
        <f t="shared" si="15"/>
        <v>£0</v>
      </c>
      <c r="P60" s="113">
        <f t="shared" si="3"/>
        <v>0</v>
      </c>
      <c r="Q60" s="115"/>
      <c r="R60" s="181">
        <f>SUMIF('2. Staff Costs (Annual)'!$D$13:$D$312,'10. Indirect Costs'!$C60,'2. Staff Costs (Annual)'!$W$13:$W$312)</f>
        <v>0</v>
      </c>
      <c r="S60" s="116" t="str">
        <f t="shared" si="16"/>
        <v>£0</v>
      </c>
      <c r="T60" s="113">
        <f t="shared" si="5"/>
        <v>0</v>
      </c>
      <c r="U60" s="115"/>
      <c r="V60" s="181">
        <f>SUMIF('2. Staff Costs (Annual)'!$D$13:$D$312,'10. Indirect Costs'!$C60,'2. Staff Costs (Annual)'!$AB$13:$AB$312)</f>
        <v>0</v>
      </c>
      <c r="W60" s="116" t="str">
        <f t="shared" si="17"/>
        <v>£0</v>
      </c>
      <c r="X60" s="113">
        <f t="shared" si="7"/>
        <v>0</v>
      </c>
      <c r="Y60" s="115"/>
      <c r="Z60" s="181">
        <f>SUMIF('2. Staff Costs (Annual)'!$D$13:$D$312,'10. Indirect Costs'!$C60,'2. Staff Costs (Annual)'!$AG$13:$AG$312)</f>
        <v>0</v>
      </c>
      <c r="AA60" s="116" t="str">
        <f t="shared" si="18"/>
        <v>£0</v>
      </c>
      <c r="AB60" s="113">
        <f t="shared" si="9"/>
        <v>0</v>
      </c>
      <c r="AC60" s="411">
        <f t="shared" si="19"/>
        <v>0</v>
      </c>
      <c r="AD60" s="304" t="str">
        <f t="shared" si="11"/>
        <v/>
      </c>
      <c r="AE60" s="305">
        <f t="shared" si="20"/>
        <v>0</v>
      </c>
      <c r="AF60" s="304">
        <f t="shared" si="13"/>
        <v>0</v>
      </c>
      <c r="AG60" s="4"/>
    </row>
    <row r="61" spans="2:33" outlineLevel="1" x14ac:dyDescent="0.25">
      <c r="B61" s="4"/>
      <c r="C61" s="114" t="s">
        <v>51</v>
      </c>
      <c r="D61" s="254" t="str">
        <f>IFERROR(VLOOKUP($C61,'1. Staff Posts&amp;Salary (Listing)'!$D$11:$E$310,2,0),"")</f>
        <v/>
      </c>
      <c r="E61" s="345" t="e">
        <f>VLOOKUP(C61,'START - AWARD DETAILS'!$F$20:$I$40,3,0)</f>
        <v>#N/A</v>
      </c>
      <c r="F61" s="253" t="s">
        <v>51</v>
      </c>
      <c r="G61" s="253" t="s">
        <v>51</v>
      </c>
      <c r="H61" s="409">
        <f>IF(D61="HEI",'START - AWARD DETAILS'!$G$12,'START - AWARD DETAILS'!$G$13)</f>
        <v>1</v>
      </c>
      <c r="I61" s="115"/>
      <c r="J61" s="181">
        <f>SUMIF('2. Staff Costs (Annual)'!$D$13:$D$312,'10. Indirect Costs'!$C61,'2. Staff Costs (Annual)'!$M$13:$M$312)</f>
        <v>0</v>
      </c>
      <c r="K61" s="116" t="str">
        <f t="shared" si="14"/>
        <v>£0</v>
      </c>
      <c r="L61" s="113">
        <f t="shared" si="1"/>
        <v>0</v>
      </c>
      <c r="M61" s="115"/>
      <c r="N61" s="181">
        <f>SUMIF('2. Staff Costs (Annual)'!$D$13:$D$312,'10. Indirect Costs'!$C61,'2. Staff Costs (Annual)'!$R$13:$R$312)</f>
        <v>0</v>
      </c>
      <c r="O61" s="116" t="str">
        <f t="shared" si="15"/>
        <v>£0</v>
      </c>
      <c r="P61" s="113">
        <f t="shared" si="3"/>
        <v>0</v>
      </c>
      <c r="Q61" s="115"/>
      <c r="R61" s="181">
        <f>SUMIF('2. Staff Costs (Annual)'!$D$13:$D$312,'10. Indirect Costs'!$C61,'2. Staff Costs (Annual)'!$W$13:$W$312)</f>
        <v>0</v>
      </c>
      <c r="S61" s="116" t="str">
        <f t="shared" si="16"/>
        <v>£0</v>
      </c>
      <c r="T61" s="113">
        <f t="shared" si="5"/>
        <v>0</v>
      </c>
      <c r="U61" s="115"/>
      <c r="V61" s="181">
        <f>SUMIF('2. Staff Costs (Annual)'!$D$13:$D$312,'10. Indirect Costs'!$C61,'2. Staff Costs (Annual)'!$AB$13:$AB$312)</f>
        <v>0</v>
      </c>
      <c r="W61" s="116" t="str">
        <f t="shared" si="17"/>
        <v>£0</v>
      </c>
      <c r="X61" s="113">
        <f t="shared" si="7"/>
        <v>0</v>
      </c>
      <c r="Y61" s="115"/>
      <c r="Z61" s="181">
        <f>SUMIF('2. Staff Costs (Annual)'!$D$13:$D$312,'10. Indirect Costs'!$C61,'2. Staff Costs (Annual)'!$AG$13:$AG$312)</f>
        <v>0</v>
      </c>
      <c r="AA61" s="116" t="str">
        <f t="shared" si="18"/>
        <v>£0</v>
      </c>
      <c r="AB61" s="113">
        <f t="shared" si="9"/>
        <v>0</v>
      </c>
      <c r="AC61" s="411">
        <f t="shared" si="19"/>
        <v>0</v>
      </c>
      <c r="AD61" s="304" t="str">
        <f t="shared" si="11"/>
        <v/>
      </c>
      <c r="AE61" s="305">
        <f t="shared" si="20"/>
        <v>0</v>
      </c>
      <c r="AF61" s="304">
        <f t="shared" si="13"/>
        <v>0</v>
      </c>
      <c r="AG61" s="4"/>
    </row>
    <row r="62" spans="2:33" ht="15.75" outlineLevel="1" thickBot="1" x14ac:dyDescent="0.3">
      <c r="B62" s="4"/>
      <c r="C62" s="114" t="s">
        <v>51</v>
      </c>
      <c r="D62" s="254" t="str">
        <f>IFERROR(VLOOKUP($C62,'1. Staff Posts&amp;Salary (Listing)'!$D$11:$E$310,2,0),"")</f>
        <v/>
      </c>
      <c r="E62" s="345" t="e">
        <f>VLOOKUP(C62,'START - AWARD DETAILS'!$F$20:$I$40,3,0)</f>
        <v>#N/A</v>
      </c>
      <c r="F62" s="253" t="s">
        <v>51</v>
      </c>
      <c r="G62" s="253" t="s">
        <v>51</v>
      </c>
      <c r="H62" s="409">
        <f>IF(D62="HEI",'START - AWARD DETAILS'!$G$12,'START - AWARD DETAILS'!$G$13)</f>
        <v>1</v>
      </c>
      <c r="I62" s="117"/>
      <c r="J62" s="181">
        <f>SUMIF('2. Staff Costs (Annual)'!$D$13:$D$312,'10. Indirect Costs'!$C62,'2. Staff Costs (Annual)'!$M$13:$M$312)</f>
        <v>0</v>
      </c>
      <c r="K62" s="116" t="str">
        <f t="shared" si="14"/>
        <v>£0</v>
      </c>
      <c r="L62" s="113">
        <f t="shared" si="1"/>
        <v>0</v>
      </c>
      <c r="M62" s="117"/>
      <c r="N62" s="181">
        <f>SUMIF('2. Staff Costs (Annual)'!$D$13:$D$312,'10. Indirect Costs'!$C62,'2. Staff Costs (Annual)'!$R$13:$R$312)</f>
        <v>0</v>
      </c>
      <c r="O62" s="116" t="str">
        <f t="shared" si="15"/>
        <v>£0</v>
      </c>
      <c r="P62" s="113">
        <f t="shared" si="3"/>
        <v>0</v>
      </c>
      <c r="Q62" s="118"/>
      <c r="R62" s="181">
        <f>SUMIF('2. Staff Costs (Annual)'!$D$13:$D$312,'10. Indirect Costs'!$C62,'2. Staff Costs (Annual)'!$W$13:$W$312)</f>
        <v>0</v>
      </c>
      <c r="S62" s="116" t="str">
        <f t="shared" si="16"/>
        <v>£0</v>
      </c>
      <c r="T62" s="113">
        <f t="shared" si="5"/>
        <v>0</v>
      </c>
      <c r="U62" s="117"/>
      <c r="V62" s="181">
        <f>SUMIF('2. Staff Costs (Annual)'!$D$13:$D$312,'10. Indirect Costs'!$C62,'2. Staff Costs (Annual)'!$AB$13:$AB$312)</f>
        <v>0</v>
      </c>
      <c r="W62" s="116" t="str">
        <f t="shared" si="17"/>
        <v>£0</v>
      </c>
      <c r="X62" s="113">
        <f t="shared" si="7"/>
        <v>0</v>
      </c>
      <c r="Y62" s="117"/>
      <c r="Z62" s="181">
        <f>SUMIF('2. Staff Costs (Annual)'!$D$13:$D$312,'10. Indirect Costs'!$C62,'2. Staff Costs (Annual)'!$AG$13:$AG$312)</f>
        <v>0</v>
      </c>
      <c r="AA62" s="116" t="str">
        <f t="shared" si="18"/>
        <v>£0</v>
      </c>
      <c r="AB62" s="113">
        <f t="shared" si="9"/>
        <v>0</v>
      </c>
      <c r="AC62" s="411">
        <f t="shared" si="19"/>
        <v>0</v>
      </c>
      <c r="AD62" s="304" t="str">
        <f t="shared" si="11"/>
        <v/>
      </c>
      <c r="AE62" s="305">
        <f t="shared" si="20"/>
        <v>0</v>
      </c>
      <c r="AF62" s="304">
        <f t="shared" si="13"/>
        <v>0</v>
      </c>
      <c r="AG62" s="4"/>
    </row>
    <row r="63" spans="2:33" ht="15.75" thickBot="1" x14ac:dyDescent="0.3">
      <c r="B63" s="4"/>
      <c r="C63" s="119"/>
      <c r="D63" s="120"/>
      <c r="E63" s="120"/>
      <c r="F63" s="120"/>
      <c r="G63" s="120"/>
      <c r="H63" s="120"/>
      <c r="I63" s="121">
        <f t="shared" ref="I63:AC63" si="21">SUM(I13:I62)</f>
        <v>0</v>
      </c>
      <c r="J63" s="182">
        <f t="shared" si="21"/>
        <v>0</v>
      </c>
      <c r="K63" s="121">
        <f t="shared" si="21"/>
        <v>0</v>
      </c>
      <c r="L63" s="121">
        <f t="shared" si="21"/>
        <v>0</v>
      </c>
      <c r="M63" s="121">
        <f t="shared" si="21"/>
        <v>0</v>
      </c>
      <c r="N63" s="182">
        <f t="shared" si="21"/>
        <v>0</v>
      </c>
      <c r="O63" s="121">
        <f t="shared" si="21"/>
        <v>0</v>
      </c>
      <c r="P63" s="121">
        <f t="shared" si="21"/>
        <v>0</v>
      </c>
      <c r="Q63" s="121">
        <f t="shared" si="21"/>
        <v>0</v>
      </c>
      <c r="R63" s="182">
        <f t="shared" si="21"/>
        <v>0</v>
      </c>
      <c r="S63" s="121">
        <f t="shared" si="21"/>
        <v>0</v>
      </c>
      <c r="T63" s="121">
        <f t="shared" si="21"/>
        <v>0</v>
      </c>
      <c r="U63" s="121">
        <f t="shared" si="21"/>
        <v>0</v>
      </c>
      <c r="V63" s="182">
        <f t="shared" si="21"/>
        <v>0</v>
      </c>
      <c r="W63" s="121">
        <f t="shared" si="21"/>
        <v>0</v>
      </c>
      <c r="X63" s="121">
        <f t="shared" si="21"/>
        <v>0</v>
      </c>
      <c r="Y63" s="121">
        <f t="shared" si="21"/>
        <v>0</v>
      </c>
      <c r="Z63" s="182">
        <f t="shared" si="21"/>
        <v>0</v>
      </c>
      <c r="AA63" s="121">
        <f t="shared" si="21"/>
        <v>0</v>
      </c>
      <c r="AB63" s="121">
        <f t="shared" si="21"/>
        <v>0</v>
      </c>
      <c r="AC63" s="137">
        <f t="shared" si="21"/>
        <v>0</v>
      </c>
      <c r="AD63" s="122" t="e">
        <f>AVERAGE(AD13:AD62)</f>
        <v>#DIV/0!</v>
      </c>
      <c r="AE63" s="122">
        <f>SUM(AE13:AE62)</f>
        <v>0</v>
      </c>
      <c r="AF63" s="122">
        <f>SUM(AF13:AF62)</f>
        <v>0</v>
      </c>
      <c r="AG63" s="4"/>
    </row>
    <row r="64" spans="2:33" ht="8.25" customHeight="1" thickBot="1" x14ac:dyDescent="0.3">
      <c r="B64" s="4"/>
      <c r="C64" s="85"/>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2:33" ht="15" customHeight="1" thickBot="1" x14ac:dyDescent="0.3">
      <c r="B65" s="4"/>
      <c r="C65" s="408" t="s">
        <v>399</v>
      </c>
      <c r="D65" s="1"/>
      <c r="E65" s="1"/>
      <c r="F65" s="1"/>
      <c r="G65" s="1"/>
      <c r="H65" s="1"/>
      <c r="I65" s="1"/>
      <c r="J65" s="1"/>
      <c r="K65" s="1"/>
      <c r="L65" s="1"/>
      <c r="M65" s="1"/>
      <c r="N65" s="1"/>
      <c r="O65" s="1"/>
      <c r="P65" s="1"/>
      <c r="Q65" s="1"/>
      <c r="R65" s="1"/>
      <c r="S65" s="2"/>
      <c r="T65" s="4"/>
      <c r="U65" s="4"/>
      <c r="V65" s="4"/>
      <c r="W65" s="4"/>
      <c r="X65" s="4"/>
      <c r="Y65" s="4"/>
      <c r="Z65" s="4"/>
      <c r="AA65" s="4"/>
      <c r="AB65" s="4"/>
      <c r="AC65" s="4"/>
      <c r="AD65" s="4"/>
      <c r="AE65" s="4"/>
      <c r="AF65" s="4"/>
      <c r="AG65" s="4"/>
    </row>
    <row r="66" spans="2:33" ht="252.6" customHeight="1" thickBot="1" x14ac:dyDescent="0.3">
      <c r="B66" s="4"/>
      <c r="C66" s="494"/>
      <c r="D66" s="495"/>
      <c r="E66" s="495"/>
      <c r="F66" s="495"/>
      <c r="G66" s="495"/>
      <c r="H66" s="495"/>
      <c r="I66" s="495"/>
      <c r="J66" s="495"/>
      <c r="K66" s="495"/>
      <c r="L66" s="495"/>
      <c r="M66" s="495"/>
      <c r="N66" s="495"/>
      <c r="O66" s="495"/>
      <c r="P66" s="495"/>
      <c r="Q66" s="495"/>
      <c r="R66" s="495"/>
      <c r="S66" s="496"/>
      <c r="T66" s="4"/>
      <c r="U66" s="4"/>
      <c r="V66" s="4"/>
      <c r="W66" s="4"/>
      <c r="X66" s="4"/>
      <c r="Y66" s="4"/>
      <c r="Z66" s="4"/>
      <c r="AA66" s="4"/>
      <c r="AB66" s="4"/>
      <c r="AC66" s="4"/>
      <c r="AD66" s="4"/>
      <c r="AE66" s="4"/>
      <c r="AF66" s="4"/>
      <c r="AG66" s="4"/>
    </row>
    <row r="67" spans="2:33" ht="8.25" customHeight="1" x14ac:dyDescent="0.25">
      <c r="B67" s="4"/>
      <c r="C67" s="85"/>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2:33" ht="8.25" customHeight="1" x14ac:dyDescent="0.25"/>
    <row r="69" spans="2:33" ht="8.25" hidden="1" customHeight="1" x14ac:dyDescent="0.25"/>
    <row r="70" spans="2:33" ht="8.25" hidden="1" customHeight="1" x14ac:dyDescent="0.25"/>
    <row r="71" spans="2:33" ht="8.25" hidden="1" customHeight="1" x14ac:dyDescent="0.25"/>
    <row r="72" spans="2:33" ht="15.75" hidden="1" thickBot="1" x14ac:dyDescent="0.3"/>
    <row r="73" spans="2:33" ht="15.75" hidden="1" thickBot="1" x14ac:dyDescent="0.3">
      <c r="C73" s="73" t="s">
        <v>113</v>
      </c>
      <c r="D73" t="s">
        <v>458</v>
      </c>
      <c r="F73" s="329" t="s">
        <v>125</v>
      </c>
    </row>
    <row r="74" spans="2:33" ht="15.75" hidden="1" thickBot="1" x14ac:dyDescent="0.3">
      <c r="C74" s="83" t="s">
        <v>51</v>
      </c>
      <c r="D74" s="3" t="s">
        <v>51</v>
      </c>
      <c r="E74" s="432"/>
      <c r="F74" s="12" t="s">
        <v>51</v>
      </c>
    </row>
    <row r="75" spans="2:33" ht="15.75" hidden="1" thickBot="1" x14ac:dyDescent="0.3">
      <c r="B75">
        <v>1</v>
      </c>
      <c r="C75" s="83" t="str">
        <f>IF('START - AWARD DETAILS'!F21=0,"",'START - AWARD DETAILS'!F21)</f>
        <v/>
      </c>
      <c r="D75" s="3" t="s">
        <v>459</v>
      </c>
      <c r="E75" s="437"/>
      <c r="F75" s="93" t="str">
        <f>IF('START - AWARD DETAILS'!D21=0,"",'START - AWARD DETAILS'!D21)</f>
        <v>CORE</v>
      </c>
    </row>
    <row r="76" spans="2:33" ht="15.75" hidden="1" thickBot="1" x14ac:dyDescent="0.3">
      <c r="B76">
        <v>2</v>
      </c>
      <c r="C76" s="83" t="str">
        <f>IF('START - AWARD DETAILS'!F22=0,"",'START - AWARD DETAILS'!F22)</f>
        <v/>
      </c>
      <c r="D76" s="3" t="s">
        <v>49</v>
      </c>
      <c r="E76" s="437"/>
      <c r="F76" s="93" t="str">
        <f>IF('START - AWARD DETAILS'!D22=0,"",'START - AWARD DETAILS'!D22)</f>
        <v/>
      </c>
    </row>
    <row r="77" spans="2:33" ht="15.75" hidden="1" thickBot="1" x14ac:dyDescent="0.3">
      <c r="B77">
        <v>3</v>
      </c>
      <c r="C77" s="83" t="str">
        <f>IF('START - AWARD DETAILS'!F23=0,"",'START - AWARD DETAILS'!F23)</f>
        <v/>
      </c>
      <c r="F77" s="93" t="str">
        <f>IF('START - AWARD DETAILS'!D23=0,"",'START - AWARD DETAILS'!D23)</f>
        <v/>
      </c>
    </row>
    <row r="78" spans="2:33" ht="15.75" hidden="1" thickBot="1" x14ac:dyDescent="0.3">
      <c r="B78">
        <v>4</v>
      </c>
      <c r="C78" s="83" t="str">
        <f>IF('START - AWARD DETAILS'!F24=0,"",'START - AWARD DETAILS'!F24)</f>
        <v/>
      </c>
      <c r="F78" s="93" t="str">
        <f>IF('START - AWARD DETAILS'!D24=0,"",'START - AWARD DETAILS'!D24)</f>
        <v/>
      </c>
    </row>
    <row r="79" spans="2:33" ht="15.75" hidden="1" thickBot="1" x14ac:dyDescent="0.3">
      <c r="B79">
        <v>5</v>
      </c>
      <c r="C79" s="83" t="str">
        <f>IF('START - AWARD DETAILS'!F25=0,"",'START - AWARD DETAILS'!F25)</f>
        <v/>
      </c>
      <c r="F79" s="93" t="str">
        <f>IF('START - AWARD DETAILS'!D25=0,"",'START - AWARD DETAILS'!D25)</f>
        <v/>
      </c>
    </row>
    <row r="80" spans="2:33" ht="15.75" hidden="1" thickBot="1" x14ac:dyDescent="0.3">
      <c r="B80">
        <v>6</v>
      </c>
      <c r="C80" s="83" t="str">
        <f>IF('START - AWARD DETAILS'!F26=0,"",'START - AWARD DETAILS'!F26)</f>
        <v/>
      </c>
      <c r="F80" s="93" t="str">
        <f>IF('START - AWARD DETAILS'!D26=0,"",'START - AWARD DETAILS'!D26)</f>
        <v/>
      </c>
    </row>
    <row r="81" spans="2:6" ht="15.75" hidden="1" thickBot="1" x14ac:dyDescent="0.3">
      <c r="B81">
        <v>7</v>
      </c>
      <c r="C81" s="83" t="str">
        <f>IF('START - AWARD DETAILS'!F27=0,"",'START - AWARD DETAILS'!F27)</f>
        <v/>
      </c>
      <c r="F81" s="93" t="str">
        <f>IF('START - AWARD DETAILS'!D27=0,"",'START - AWARD DETAILS'!D27)</f>
        <v/>
      </c>
    </row>
    <row r="82" spans="2:6" ht="15.75" hidden="1" thickBot="1" x14ac:dyDescent="0.3">
      <c r="B82">
        <v>8</v>
      </c>
      <c r="C82" s="83" t="str">
        <f>IF('START - AWARD DETAILS'!F28=0,"",'START - AWARD DETAILS'!F28)</f>
        <v/>
      </c>
      <c r="F82" s="93" t="str">
        <f>IF('START - AWARD DETAILS'!D28=0,"",'START - AWARD DETAILS'!D28)</f>
        <v/>
      </c>
    </row>
    <row r="83" spans="2:6" ht="15.75" hidden="1" thickBot="1" x14ac:dyDescent="0.3">
      <c r="B83">
        <v>9</v>
      </c>
      <c r="C83" s="83" t="str">
        <f>IF('START - AWARD DETAILS'!F29=0,"",'START - AWARD DETAILS'!F29)</f>
        <v/>
      </c>
      <c r="F83" s="93" t="str">
        <f>IF('START - AWARD DETAILS'!D29=0,"",'START - AWARD DETAILS'!D29)</f>
        <v/>
      </c>
    </row>
    <row r="84" spans="2:6" ht="15.75" hidden="1" thickBot="1" x14ac:dyDescent="0.3">
      <c r="B84">
        <v>10</v>
      </c>
      <c r="C84" s="83" t="str">
        <f>IF('START - AWARD DETAILS'!F30=0,"",'START - AWARD DETAILS'!F30)</f>
        <v/>
      </c>
      <c r="F84" s="93" t="str">
        <f>IF('START - AWARD DETAILS'!D30=0,"",'START - AWARD DETAILS'!D30)</f>
        <v/>
      </c>
    </row>
    <row r="85" spans="2:6" ht="15.75" hidden="1" thickBot="1" x14ac:dyDescent="0.3">
      <c r="B85">
        <v>11</v>
      </c>
      <c r="C85" s="83" t="str">
        <f>IF('START - AWARD DETAILS'!F31=0,"",'START - AWARD DETAILS'!F31)</f>
        <v/>
      </c>
      <c r="F85" s="93" t="str">
        <f>IF('START - AWARD DETAILS'!D31=0,"",'START - AWARD DETAILS'!D31)</f>
        <v/>
      </c>
    </row>
    <row r="86" spans="2:6" ht="15.75" hidden="1" thickBot="1" x14ac:dyDescent="0.3">
      <c r="B86">
        <v>12</v>
      </c>
      <c r="C86" s="83" t="str">
        <f>IF('START - AWARD DETAILS'!F32=0,"",'START - AWARD DETAILS'!F32)</f>
        <v/>
      </c>
      <c r="F86" s="93" t="str">
        <f>IF('START - AWARD DETAILS'!D32=0,"",'START - AWARD DETAILS'!D32)</f>
        <v/>
      </c>
    </row>
    <row r="87" spans="2:6" ht="15.75" hidden="1" thickBot="1" x14ac:dyDescent="0.3">
      <c r="B87">
        <v>13</v>
      </c>
      <c r="C87" s="83" t="str">
        <f>IF('START - AWARD DETAILS'!F33=0,"",'START - AWARD DETAILS'!F33)</f>
        <v/>
      </c>
      <c r="F87" s="93" t="str">
        <f>IF('START - AWARD DETAILS'!D33=0,"",'START - AWARD DETAILS'!D33)</f>
        <v/>
      </c>
    </row>
    <row r="88" spans="2:6" ht="15.75" hidden="1" thickBot="1" x14ac:dyDescent="0.3">
      <c r="B88">
        <v>14</v>
      </c>
      <c r="C88" s="83" t="str">
        <f>IF('START - AWARD DETAILS'!F34=0,"",'START - AWARD DETAILS'!F34)</f>
        <v/>
      </c>
      <c r="F88" s="93" t="str">
        <f>IF('START - AWARD DETAILS'!D34=0,"",'START - AWARD DETAILS'!D34)</f>
        <v/>
      </c>
    </row>
    <row r="89" spans="2:6" ht="15.75" hidden="1" thickBot="1" x14ac:dyDescent="0.3">
      <c r="B89">
        <v>15</v>
      </c>
      <c r="C89" s="83" t="str">
        <f>IF('START - AWARD DETAILS'!F35=0,"",'START - AWARD DETAILS'!F35)</f>
        <v/>
      </c>
      <c r="F89" s="93" t="str">
        <f>IF('START - AWARD DETAILS'!D35=0,"",'START - AWARD DETAILS'!D35)</f>
        <v/>
      </c>
    </row>
    <row r="90" spans="2:6" ht="15.75" hidden="1" thickBot="1" x14ac:dyDescent="0.3">
      <c r="B90">
        <v>16</v>
      </c>
      <c r="C90" s="83" t="str">
        <f>IF('START - AWARD DETAILS'!F36=0,"",'START - AWARD DETAILS'!F36)</f>
        <v/>
      </c>
      <c r="F90" s="93" t="str">
        <f>IF('START - AWARD DETAILS'!D36=0,"",'START - AWARD DETAILS'!D36)</f>
        <v/>
      </c>
    </row>
    <row r="91" spans="2:6" ht="15.75" hidden="1" thickBot="1" x14ac:dyDescent="0.3">
      <c r="B91">
        <v>17</v>
      </c>
      <c r="C91" s="83" t="str">
        <f>IF('START - AWARD DETAILS'!F37=0,"",'START - AWARD DETAILS'!F37)</f>
        <v/>
      </c>
      <c r="F91" s="93" t="str">
        <f>IF('START - AWARD DETAILS'!D37=0,"",'START - AWARD DETAILS'!D37)</f>
        <v/>
      </c>
    </row>
    <row r="92" spans="2:6" ht="15.75" hidden="1" thickBot="1" x14ac:dyDescent="0.3">
      <c r="B92">
        <v>18</v>
      </c>
      <c r="C92" s="83" t="str">
        <f>IF('START - AWARD DETAILS'!F38=0,"",'START - AWARD DETAILS'!F38)</f>
        <v/>
      </c>
      <c r="F92" s="93" t="str">
        <f>IF('START - AWARD DETAILS'!D38=0,"",'START - AWARD DETAILS'!D38)</f>
        <v/>
      </c>
    </row>
    <row r="93" spans="2:6" ht="15.75" hidden="1" thickBot="1" x14ac:dyDescent="0.3">
      <c r="B93">
        <v>19</v>
      </c>
      <c r="C93" s="83" t="str">
        <f>IF('START - AWARD DETAILS'!F39=0,"",'START - AWARD DETAILS'!F39)</f>
        <v/>
      </c>
      <c r="F93" s="93" t="str">
        <f>IF('START - AWARD DETAILS'!D39=0,"",'START - AWARD DETAILS'!D39)</f>
        <v/>
      </c>
    </row>
    <row r="94" spans="2:6" hidden="1" x14ac:dyDescent="0.25">
      <c r="B94">
        <v>20</v>
      </c>
      <c r="C94" s="83" t="str">
        <f>IF('START - AWARD DETAILS'!F40=0,"",'START - AWARD DETAILS'!F40)</f>
        <v/>
      </c>
      <c r="F94" s="93" t="str">
        <f>IF('START - AWARD DETAILS'!D40=0,"",'START - AWARD DETAILS'!D40)</f>
        <v/>
      </c>
    </row>
  </sheetData>
  <sheetProtection algorithmName="SHA-512" hashValue="3BPQR2lUCTtO2XTg62E3JX8Pti4pseuT1eDrDK9ROXWEs6EnNmDB6bz5AXrSWn/x8UoTNQrR9JvgWZHAM0mbjA==" saltValue="pSWDAQiAdqvf/cBHUfZSQg==" spinCount="100000" sheet="1" selectLockedCells="1"/>
  <autoFilter ref="C12:F12" xr:uid="{00000000-0009-0000-0000-000012000000}"/>
  <mergeCells count="3">
    <mergeCell ref="C3:S3"/>
    <mergeCell ref="C9:S9"/>
    <mergeCell ref="C66:S66"/>
  </mergeCells>
  <conditionalFormatting sqref="C22:D62 D13:D21 F13:G62">
    <cfRule type="expression" dxfId="7" priority="4" stopIfTrue="1">
      <formula>AND(OR(C13="",C13="(Select)",C13="[INSERT TEXT]"),$AE13&lt;&gt;0)</formula>
    </cfRule>
  </conditionalFormatting>
  <conditionalFormatting sqref="C13:C21">
    <cfRule type="expression" dxfId="6" priority="1" stopIfTrue="1">
      <formula>AND(OR(C13="",C13="(Select)",C13="[INSERT TEXT]"),$AE13&lt;&gt;0)</formula>
    </cfRule>
  </conditionalFormatting>
  <dataValidations count="4">
    <dataValidation type="list" allowBlank="1" showInputMessage="1" showErrorMessage="1" sqref="G13:G62" xr:uid="{00000000-0002-0000-1200-000000000000}">
      <formula1>$D$74:$D$76</formula1>
    </dataValidation>
    <dataValidation type="list" allowBlank="1" showInputMessage="1" showErrorMessage="1" sqref="C13:C62" xr:uid="{00000000-0002-0000-1200-000001000000}">
      <formula1>$C$74:$C$94</formula1>
    </dataValidation>
    <dataValidation type="list" allowBlank="1" showInputMessage="1" showErrorMessage="1" sqref="F13:F62" xr:uid="{00000000-0002-0000-1200-000002000000}">
      <formula1>$F$74:$F$94</formula1>
    </dataValidation>
    <dataValidation type="decimal" allowBlank="1" showErrorMessage="1" error="Entered value exceeds funding limit. Please re-enter." sqref="H13:H62" xr:uid="{00000000-0002-0000-1200-000003000000}">
      <formula1>0</formula1>
      <formula2>100</formula2>
    </dataValidation>
  </dataValidations>
  <pageMargins left="0.7" right="0.7" top="0.75" bottom="0.75" header="0.3" footer="0.3"/>
  <pageSetup paperSize="9" scale="26"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A1:J113"/>
  <sheetViews>
    <sheetView workbookViewId="0"/>
  </sheetViews>
  <sheetFormatPr defaultColWidth="8.85546875" defaultRowHeight="15" x14ac:dyDescent="0.25"/>
  <cols>
    <col min="1" max="1" width="30.42578125" customWidth="1"/>
    <col min="2" max="7" width="15.42578125" customWidth="1"/>
    <col min="9" max="9" width="23" style="73" customWidth="1"/>
    <col min="10" max="10" width="10" customWidth="1"/>
  </cols>
  <sheetData>
    <row r="1" spans="1:10" ht="30" x14ac:dyDescent="0.25">
      <c r="A1" s="55" t="s">
        <v>490</v>
      </c>
      <c r="B1" s="55" t="s">
        <v>491</v>
      </c>
      <c r="C1" s="55" t="s">
        <v>492</v>
      </c>
      <c r="D1" s="56" t="s">
        <v>493</v>
      </c>
      <c r="E1" s="56" t="s">
        <v>494</v>
      </c>
      <c r="F1" s="56" t="s">
        <v>495</v>
      </c>
      <c r="G1" s="57" t="s">
        <v>496</v>
      </c>
      <c r="I1" s="72" t="s">
        <v>116</v>
      </c>
      <c r="J1" s="71" t="s">
        <v>497</v>
      </c>
    </row>
    <row r="2" spans="1:10" x14ac:dyDescent="0.25">
      <c r="A2" s="58" t="s">
        <v>498</v>
      </c>
      <c r="B2" s="58" t="s">
        <v>499</v>
      </c>
      <c r="C2" s="59"/>
      <c r="D2" s="60">
        <v>30</v>
      </c>
      <c r="E2" s="60">
        <v>45</v>
      </c>
      <c r="F2" s="60">
        <v>0</v>
      </c>
      <c r="G2" s="61"/>
      <c r="I2" s="412" t="s">
        <v>500</v>
      </c>
      <c r="J2" s="413">
        <v>1.21</v>
      </c>
    </row>
    <row r="3" spans="1:10" x14ac:dyDescent="0.25">
      <c r="A3" s="58" t="s">
        <v>501</v>
      </c>
      <c r="B3" s="58" t="s">
        <v>499</v>
      </c>
      <c r="C3" s="59"/>
      <c r="D3" s="60">
        <v>10</v>
      </c>
      <c r="E3" s="60">
        <v>10</v>
      </c>
      <c r="F3" s="60">
        <v>0</v>
      </c>
      <c r="G3" s="61"/>
      <c r="I3" s="412" t="s">
        <v>502</v>
      </c>
      <c r="J3" s="413">
        <v>1.21</v>
      </c>
    </row>
    <row r="4" spans="1:10" x14ac:dyDescent="0.25">
      <c r="A4" s="58" t="s">
        <v>503</v>
      </c>
      <c r="B4" s="58" t="s">
        <v>499</v>
      </c>
      <c r="C4" s="59"/>
      <c r="D4" s="60">
        <v>30</v>
      </c>
      <c r="E4" s="60">
        <v>30</v>
      </c>
      <c r="F4" s="60">
        <v>0</v>
      </c>
      <c r="G4" s="61"/>
      <c r="I4" s="412" t="s">
        <v>504</v>
      </c>
      <c r="J4" s="413">
        <v>1.21</v>
      </c>
    </row>
    <row r="5" spans="1:10" x14ac:dyDescent="0.25">
      <c r="A5" s="58" t="s">
        <v>505</v>
      </c>
      <c r="B5" s="58" t="s">
        <v>499</v>
      </c>
      <c r="C5" s="59"/>
      <c r="D5" s="60">
        <v>0</v>
      </c>
      <c r="E5" s="60">
        <v>15</v>
      </c>
      <c r="F5" s="60">
        <v>0</v>
      </c>
      <c r="G5" s="61"/>
      <c r="I5" s="412" t="s">
        <v>506</v>
      </c>
      <c r="J5" s="413">
        <v>0.51</v>
      </c>
    </row>
    <row r="6" spans="1:10" ht="30" x14ac:dyDescent="0.25">
      <c r="A6" s="58" t="s">
        <v>507</v>
      </c>
      <c r="B6" s="58" t="s">
        <v>499</v>
      </c>
      <c r="C6" s="59"/>
      <c r="D6" s="60">
        <v>0</v>
      </c>
      <c r="E6" s="60">
        <v>20</v>
      </c>
      <c r="F6" s="60">
        <v>0</v>
      </c>
      <c r="G6" s="61"/>
      <c r="I6" s="412" t="s">
        <v>508</v>
      </c>
      <c r="J6" s="413">
        <v>0.51</v>
      </c>
    </row>
    <row r="7" spans="1:10" ht="28.5" x14ac:dyDescent="0.25">
      <c r="A7" s="58" t="s">
        <v>509</v>
      </c>
      <c r="B7" s="58" t="s">
        <v>499</v>
      </c>
      <c r="C7" s="59"/>
      <c r="D7" s="60">
        <v>0</v>
      </c>
      <c r="E7" s="60">
        <v>15</v>
      </c>
      <c r="F7" s="60">
        <v>0</v>
      </c>
      <c r="G7" s="61"/>
      <c r="I7" s="412" t="s">
        <v>510</v>
      </c>
      <c r="J7" s="413">
        <v>1.21</v>
      </c>
    </row>
    <row r="8" spans="1:10" ht="42.75" x14ac:dyDescent="0.25">
      <c r="A8" s="58" t="s">
        <v>511</v>
      </c>
      <c r="B8" s="58" t="s">
        <v>499</v>
      </c>
      <c r="C8" s="59"/>
      <c r="D8" s="60">
        <v>10</v>
      </c>
      <c r="E8" s="60">
        <v>10</v>
      </c>
      <c r="F8" s="60">
        <v>0</v>
      </c>
      <c r="G8" s="61"/>
      <c r="I8" s="412" t="s">
        <v>512</v>
      </c>
      <c r="J8" s="413">
        <v>0.51</v>
      </c>
    </row>
    <row r="9" spans="1:10" ht="30" x14ac:dyDescent="0.25">
      <c r="A9" s="58" t="s">
        <v>513</v>
      </c>
      <c r="B9" s="58" t="s">
        <v>499</v>
      </c>
      <c r="C9" s="59"/>
      <c r="D9" s="60">
        <v>0</v>
      </c>
      <c r="E9" s="60">
        <v>5</v>
      </c>
      <c r="F9" s="60">
        <v>0</v>
      </c>
      <c r="G9" s="61"/>
      <c r="I9" s="412" t="s">
        <v>514</v>
      </c>
      <c r="J9" s="413">
        <v>0.51</v>
      </c>
    </row>
    <row r="10" spans="1:10" x14ac:dyDescent="0.25">
      <c r="A10" s="58" t="s">
        <v>515</v>
      </c>
      <c r="B10" s="58" t="s">
        <v>499</v>
      </c>
      <c r="C10" s="59"/>
      <c r="D10" s="60">
        <v>0</v>
      </c>
      <c r="E10" s="60">
        <v>0</v>
      </c>
      <c r="F10" s="60">
        <v>5</v>
      </c>
      <c r="G10" s="61"/>
      <c r="I10" s="412" t="s">
        <v>516</v>
      </c>
      <c r="J10" s="413">
        <v>0.24</v>
      </c>
    </row>
    <row r="11" spans="1:10" x14ac:dyDescent="0.25">
      <c r="A11" s="58" t="s">
        <v>517</v>
      </c>
      <c r="B11" s="58" t="s">
        <v>499</v>
      </c>
      <c r="C11" s="59"/>
      <c r="D11" s="60">
        <v>0</v>
      </c>
      <c r="E11" s="60">
        <v>10</v>
      </c>
      <c r="F11" s="60">
        <v>0</v>
      </c>
      <c r="G11" s="61"/>
      <c r="I11" s="412" t="s">
        <v>518</v>
      </c>
      <c r="J11" s="413">
        <v>1.21</v>
      </c>
    </row>
    <row r="12" spans="1:10" ht="30" x14ac:dyDescent="0.25">
      <c r="A12" s="58" t="s">
        <v>519</v>
      </c>
      <c r="B12" s="58" t="s">
        <v>499</v>
      </c>
      <c r="C12" s="59"/>
      <c r="D12" s="60">
        <v>30</v>
      </c>
      <c r="E12" s="60">
        <v>20</v>
      </c>
      <c r="F12" s="60">
        <v>0</v>
      </c>
      <c r="G12" s="61"/>
      <c r="I12" s="412" t="s">
        <v>520</v>
      </c>
      <c r="J12" s="413">
        <v>0.51</v>
      </c>
    </row>
    <row r="13" spans="1:10" ht="28.5" x14ac:dyDescent="0.25">
      <c r="A13" s="58" t="s">
        <v>521</v>
      </c>
      <c r="B13" s="58" t="s">
        <v>499</v>
      </c>
      <c r="C13" s="59"/>
      <c r="D13" s="60">
        <v>0</v>
      </c>
      <c r="E13" s="60">
        <v>5</v>
      </c>
      <c r="F13" s="60">
        <v>0</v>
      </c>
      <c r="G13" s="61"/>
      <c r="I13" s="412" t="s">
        <v>522</v>
      </c>
      <c r="J13" s="413">
        <v>0.51</v>
      </c>
    </row>
    <row r="14" spans="1:10" ht="42.75" x14ac:dyDescent="0.25">
      <c r="A14" s="58" t="s">
        <v>523</v>
      </c>
      <c r="B14" s="58" t="s">
        <v>499</v>
      </c>
      <c r="C14" s="59"/>
      <c r="D14" s="60">
        <v>0</v>
      </c>
      <c r="E14" s="60">
        <v>5</v>
      </c>
      <c r="F14" s="60">
        <v>0</v>
      </c>
      <c r="G14" s="61"/>
      <c r="I14" s="412" t="s">
        <v>524</v>
      </c>
      <c r="J14" s="413">
        <v>1.21</v>
      </c>
    </row>
    <row r="15" spans="1:10" x14ac:dyDescent="0.25">
      <c r="A15" s="58" t="s">
        <v>525</v>
      </c>
      <c r="B15" s="58" t="s">
        <v>499</v>
      </c>
      <c r="C15" s="59"/>
      <c r="D15" s="60">
        <v>0</v>
      </c>
      <c r="E15" s="60">
        <v>20</v>
      </c>
      <c r="F15" s="60">
        <v>0</v>
      </c>
      <c r="G15" s="61"/>
      <c r="I15" s="412" t="s">
        <v>526</v>
      </c>
      <c r="J15" s="413">
        <v>0.51</v>
      </c>
    </row>
    <row r="16" spans="1:10" ht="30" x14ac:dyDescent="0.25">
      <c r="A16" s="58" t="s">
        <v>527</v>
      </c>
      <c r="B16" s="58" t="s">
        <v>499</v>
      </c>
      <c r="C16" s="59"/>
      <c r="D16" s="60">
        <v>0</v>
      </c>
      <c r="E16" s="60">
        <v>15</v>
      </c>
      <c r="F16" s="60">
        <v>0</v>
      </c>
      <c r="G16" s="61"/>
      <c r="I16" s="412" t="s">
        <v>528</v>
      </c>
      <c r="J16" s="413">
        <v>0.24</v>
      </c>
    </row>
    <row r="17" spans="1:10" ht="28.5" x14ac:dyDescent="0.25">
      <c r="A17" s="58" t="s">
        <v>529</v>
      </c>
      <c r="B17" s="58" t="s">
        <v>499</v>
      </c>
      <c r="C17" s="59"/>
      <c r="D17" s="60">
        <v>15</v>
      </c>
      <c r="E17" s="60">
        <v>15</v>
      </c>
      <c r="F17" s="60">
        <v>0</v>
      </c>
      <c r="G17" s="61"/>
      <c r="I17" s="412" t="s">
        <v>530</v>
      </c>
      <c r="J17" s="413">
        <v>0.24</v>
      </c>
    </row>
    <row r="18" spans="1:10" ht="30" x14ac:dyDescent="0.25">
      <c r="A18" s="58" t="s">
        <v>531</v>
      </c>
      <c r="B18" s="58" t="s">
        <v>499</v>
      </c>
      <c r="C18" s="59"/>
      <c r="D18" s="60">
        <v>0</v>
      </c>
      <c r="E18" s="60">
        <v>0</v>
      </c>
      <c r="F18" s="60">
        <v>0</v>
      </c>
      <c r="G18" s="61"/>
      <c r="I18" s="412" t="s">
        <v>532</v>
      </c>
      <c r="J18" s="413">
        <v>0.24</v>
      </c>
    </row>
    <row r="19" spans="1:10" ht="30" x14ac:dyDescent="0.25">
      <c r="A19" s="58" t="s">
        <v>533</v>
      </c>
      <c r="B19" s="58" t="s">
        <v>499</v>
      </c>
      <c r="C19" s="59"/>
      <c r="D19" s="60">
        <v>0</v>
      </c>
      <c r="E19" s="60">
        <v>0</v>
      </c>
      <c r="F19" s="60">
        <v>0</v>
      </c>
      <c r="G19" s="61"/>
      <c r="I19" s="414" t="s">
        <v>534</v>
      </c>
      <c r="J19" s="415">
        <v>0</v>
      </c>
    </row>
    <row r="20" spans="1:10" ht="28.5" x14ac:dyDescent="0.25">
      <c r="A20" s="58" t="s">
        <v>535</v>
      </c>
      <c r="B20" s="58" t="s">
        <v>499</v>
      </c>
      <c r="C20" s="59"/>
      <c r="D20" s="60">
        <v>5</v>
      </c>
      <c r="E20" s="60">
        <v>15</v>
      </c>
      <c r="F20" s="60">
        <v>0</v>
      </c>
      <c r="G20" s="61"/>
    </row>
    <row r="21" spans="1:10" ht="28.5" x14ac:dyDescent="0.25">
      <c r="A21" s="58" t="s">
        <v>536</v>
      </c>
      <c r="B21" s="58" t="s">
        <v>499</v>
      </c>
      <c r="C21" s="59"/>
      <c r="D21" s="60">
        <v>0</v>
      </c>
      <c r="E21" s="60">
        <v>5</v>
      </c>
      <c r="F21" s="60">
        <v>0</v>
      </c>
      <c r="G21" s="61"/>
    </row>
    <row r="22" spans="1:10" x14ac:dyDescent="0.25">
      <c r="A22" s="58" t="s">
        <v>537</v>
      </c>
      <c r="B22" s="58" t="s">
        <v>499</v>
      </c>
      <c r="C22" s="59"/>
      <c r="D22" s="60">
        <v>5</v>
      </c>
      <c r="E22" s="60">
        <v>15</v>
      </c>
      <c r="F22" s="60">
        <v>0</v>
      </c>
      <c r="G22" s="61"/>
    </row>
    <row r="23" spans="1:10" x14ac:dyDescent="0.25">
      <c r="A23" s="58" t="s">
        <v>538</v>
      </c>
      <c r="B23" s="58" t="s">
        <v>499</v>
      </c>
      <c r="C23" s="59"/>
      <c r="D23" s="60">
        <v>0</v>
      </c>
      <c r="E23" s="60">
        <v>0</v>
      </c>
      <c r="F23" s="60">
        <v>0</v>
      </c>
      <c r="G23" s="61"/>
    </row>
    <row r="24" spans="1:10" x14ac:dyDescent="0.25">
      <c r="A24" s="58" t="s">
        <v>539</v>
      </c>
      <c r="B24" s="58" t="s">
        <v>499</v>
      </c>
      <c r="C24" s="59"/>
      <c r="D24" s="60">
        <v>0</v>
      </c>
      <c r="E24" s="60">
        <v>10</v>
      </c>
      <c r="F24" s="60">
        <v>0</v>
      </c>
      <c r="G24" s="61"/>
    </row>
    <row r="25" spans="1:10" x14ac:dyDescent="0.25">
      <c r="A25" s="58" t="s">
        <v>540</v>
      </c>
      <c r="B25" s="58" t="s">
        <v>499</v>
      </c>
      <c r="C25" s="59"/>
      <c r="D25" s="60">
        <v>0</v>
      </c>
      <c r="E25" s="60">
        <v>10</v>
      </c>
      <c r="F25" s="60">
        <v>0</v>
      </c>
      <c r="G25" s="61"/>
    </row>
    <row r="26" spans="1:10" ht="28.5" x14ac:dyDescent="0.25">
      <c r="A26" s="58" t="s">
        <v>541</v>
      </c>
      <c r="B26" s="58" t="s">
        <v>499</v>
      </c>
      <c r="C26" s="59"/>
      <c r="D26" s="60">
        <v>0</v>
      </c>
      <c r="E26" s="60">
        <v>10</v>
      </c>
      <c r="F26" s="60">
        <v>0</v>
      </c>
      <c r="G26" s="61"/>
    </row>
    <row r="27" spans="1:10" ht="42.75" x14ac:dyDescent="0.25">
      <c r="A27" s="58" t="s">
        <v>542</v>
      </c>
      <c r="B27" s="58" t="s">
        <v>499</v>
      </c>
      <c r="C27" s="59"/>
      <c r="D27" s="60">
        <v>5</v>
      </c>
      <c r="E27" s="60">
        <v>30</v>
      </c>
      <c r="F27" s="60">
        <v>0</v>
      </c>
      <c r="G27" s="61"/>
    </row>
    <row r="28" spans="1:10" ht="28.5" x14ac:dyDescent="0.25">
      <c r="A28" s="58" t="s">
        <v>543</v>
      </c>
      <c r="B28" s="58" t="s">
        <v>499</v>
      </c>
      <c r="C28" s="59"/>
      <c r="D28" s="60">
        <v>5</v>
      </c>
      <c r="E28" s="60">
        <v>10</v>
      </c>
      <c r="F28" s="60">
        <v>0</v>
      </c>
      <c r="G28" s="61"/>
    </row>
    <row r="29" spans="1:10" ht="28.5" x14ac:dyDescent="0.25">
      <c r="A29" s="58" t="s">
        <v>544</v>
      </c>
      <c r="B29" s="58" t="s">
        <v>499</v>
      </c>
      <c r="C29" s="59"/>
      <c r="D29" s="60">
        <v>15</v>
      </c>
      <c r="E29" s="60">
        <v>0</v>
      </c>
      <c r="F29" s="60">
        <v>0</v>
      </c>
      <c r="G29" s="61"/>
    </row>
    <row r="30" spans="1:10" ht="42.75" x14ac:dyDescent="0.25">
      <c r="A30" s="58" t="s">
        <v>545</v>
      </c>
      <c r="B30" s="58" t="s">
        <v>499</v>
      </c>
      <c r="C30" s="59"/>
      <c r="D30" s="60">
        <v>0</v>
      </c>
      <c r="E30" s="60">
        <v>40</v>
      </c>
      <c r="F30" s="60">
        <v>0</v>
      </c>
      <c r="G30" s="61"/>
    </row>
    <row r="31" spans="1:10" x14ac:dyDescent="0.25">
      <c r="A31" s="58" t="s">
        <v>546</v>
      </c>
      <c r="B31" s="58" t="s">
        <v>499</v>
      </c>
      <c r="C31" s="59"/>
      <c r="D31" s="60">
        <v>0</v>
      </c>
      <c r="E31" s="60">
        <v>5</v>
      </c>
      <c r="F31" s="60">
        <v>0</v>
      </c>
      <c r="G31" s="61"/>
    </row>
    <row r="32" spans="1:10" ht="28.5" x14ac:dyDescent="0.25">
      <c r="A32" s="58" t="s">
        <v>547</v>
      </c>
      <c r="B32" s="58" t="s">
        <v>499</v>
      </c>
      <c r="C32" s="59"/>
      <c r="D32" s="60">
        <v>0</v>
      </c>
      <c r="E32" s="60">
        <v>0</v>
      </c>
      <c r="F32" s="60">
        <v>0</v>
      </c>
      <c r="G32" s="61"/>
    </row>
    <row r="33" spans="1:7" ht="28.5" x14ac:dyDescent="0.25">
      <c r="A33" s="62" t="s">
        <v>548</v>
      </c>
      <c r="B33" s="63" t="s">
        <v>549</v>
      </c>
      <c r="C33" s="64"/>
      <c r="D33" s="64"/>
      <c r="E33" s="64"/>
      <c r="F33" s="65"/>
      <c r="G33" s="66">
        <v>117.73164433536</v>
      </c>
    </row>
    <row r="34" spans="1:7" ht="28.5" x14ac:dyDescent="0.25">
      <c r="A34" s="62" t="s">
        <v>550</v>
      </c>
      <c r="B34" s="63" t="s">
        <v>549</v>
      </c>
      <c r="C34" s="64"/>
      <c r="D34" s="64"/>
      <c r="E34" s="64"/>
      <c r="F34" s="65"/>
      <c r="G34" s="66">
        <v>98.10970361279999</v>
      </c>
    </row>
    <row r="35" spans="1:7" ht="28.5" x14ac:dyDescent="0.25">
      <c r="A35" s="62" t="s">
        <v>551</v>
      </c>
      <c r="B35" s="63" t="s">
        <v>549</v>
      </c>
      <c r="C35" s="64"/>
      <c r="D35" s="64"/>
      <c r="E35" s="64"/>
      <c r="F35" s="65"/>
      <c r="G35" s="66">
        <v>40.276615167359999</v>
      </c>
    </row>
    <row r="36" spans="1:7" x14ac:dyDescent="0.25">
      <c r="A36" s="62" t="s">
        <v>552</v>
      </c>
      <c r="B36" s="63" t="s">
        <v>549</v>
      </c>
      <c r="C36" s="64"/>
      <c r="D36" s="64"/>
      <c r="E36" s="64"/>
      <c r="F36" s="65"/>
      <c r="G36" s="66">
        <v>7.2635605130879988</v>
      </c>
    </row>
    <row r="37" spans="1:7" x14ac:dyDescent="0.25">
      <c r="A37" s="62" t="s">
        <v>553</v>
      </c>
      <c r="B37" s="63" t="s">
        <v>549</v>
      </c>
      <c r="C37" s="64"/>
      <c r="D37" s="64"/>
      <c r="E37" s="64"/>
      <c r="F37" s="65"/>
      <c r="G37" s="66">
        <v>10.06915379184</v>
      </c>
    </row>
    <row r="38" spans="1:7" x14ac:dyDescent="0.25">
      <c r="A38" s="62" t="s">
        <v>554</v>
      </c>
      <c r="B38" s="63" t="s">
        <v>549</v>
      </c>
      <c r="C38" s="64"/>
      <c r="D38" s="64"/>
      <c r="E38" s="64"/>
      <c r="F38" s="65"/>
      <c r="G38" s="66">
        <v>14.294755938671997</v>
      </c>
    </row>
    <row r="39" spans="1:7" x14ac:dyDescent="0.25">
      <c r="A39" s="62" t="s">
        <v>555</v>
      </c>
      <c r="B39" s="63" t="s">
        <v>549</v>
      </c>
      <c r="C39" s="64"/>
      <c r="D39" s="64"/>
      <c r="E39" s="64"/>
      <c r="F39" s="65"/>
      <c r="G39" s="66">
        <v>15.491005833599999</v>
      </c>
    </row>
    <row r="40" spans="1:7" x14ac:dyDescent="0.25">
      <c r="A40" s="62" t="s">
        <v>556</v>
      </c>
      <c r="B40" s="63" t="s">
        <v>549</v>
      </c>
      <c r="C40" s="64"/>
      <c r="D40" s="64"/>
      <c r="E40" s="64"/>
      <c r="F40" s="65"/>
      <c r="G40" s="66">
        <v>20.654674444800001</v>
      </c>
    </row>
    <row r="41" spans="1:7" ht="28.5" x14ac:dyDescent="0.25">
      <c r="A41" s="62" t="s">
        <v>557</v>
      </c>
      <c r="B41" s="63" t="s">
        <v>549</v>
      </c>
      <c r="C41" s="64"/>
      <c r="D41" s="64"/>
      <c r="E41" s="64"/>
      <c r="F41" s="65"/>
      <c r="G41" s="66">
        <v>10.327337222400001</v>
      </c>
    </row>
    <row r="42" spans="1:7" ht="28.5" x14ac:dyDescent="0.25">
      <c r="A42" s="62" t="s">
        <v>558</v>
      </c>
      <c r="B42" s="63" t="s">
        <v>549</v>
      </c>
      <c r="C42" s="64"/>
      <c r="D42" s="64"/>
      <c r="E42" s="64"/>
      <c r="F42" s="65"/>
      <c r="G42" s="66">
        <v>10.327337222400001</v>
      </c>
    </row>
    <row r="43" spans="1:7" ht="28.5" x14ac:dyDescent="0.25">
      <c r="A43" s="62" t="s">
        <v>559</v>
      </c>
      <c r="B43" s="63" t="s">
        <v>549</v>
      </c>
      <c r="C43" s="64"/>
      <c r="D43" s="64"/>
      <c r="E43" s="64"/>
      <c r="F43" s="65"/>
      <c r="G43" s="66">
        <v>28.916544222719999</v>
      </c>
    </row>
    <row r="44" spans="1:7" x14ac:dyDescent="0.25">
      <c r="A44" s="62" t="s">
        <v>560</v>
      </c>
      <c r="B44" s="63" t="s">
        <v>549</v>
      </c>
      <c r="C44" s="64"/>
      <c r="D44" s="64"/>
      <c r="E44" s="64"/>
      <c r="F44" s="65"/>
      <c r="G44" s="66">
        <v>51.636686112</v>
      </c>
    </row>
    <row r="45" spans="1:7" x14ac:dyDescent="0.25">
      <c r="A45" s="62" t="s">
        <v>561</v>
      </c>
      <c r="B45" s="63" t="s">
        <v>549</v>
      </c>
      <c r="C45" s="64"/>
      <c r="D45" s="64"/>
      <c r="E45" s="64"/>
      <c r="F45" s="65"/>
      <c r="G45" s="66">
        <v>191.22786090143995</v>
      </c>
    </row>
    <row r="46" spans="1:7" x14ac:dyDescent="0.25">
      <c r="A46" s="62" t="s">
        <v>562</v>
      </c>
      <c r="B46" s="63" t="s">
        <v>549</v>
      </c>
      <c r="C46" s="64"/>
      <c r="D46" s="64"/>
      <c r="E46" s="64"/>
      <c r="F46" s="65"/>
      <c r="G46" s="66">
        <v>49.57121866752</v>
      </c>
    </row>
    <row r="47" spans="1:7" x14ac:dyDescent="0.25">
      <c r="A47" s="62" t="s">
        <v>563</v>
      </c>
      <c r="B47" s="63" t="s">
        <v>549</v>
      </c>
      <c r="C47" s="64"/>
      <c r="D47" s="64"/>
      <c r="E47" s="64"/>
      <c r="F47" s="65"/>
      <c r="G47" s="66">
        <v>191.05573861439998</v>
      </c>
    </row>
    <row r="48" spans="1:7" x14ac:dyDescent="0.25">
      <c r="A48" s="62" t="s">
        <v>564</v>
      </c>
      <c r="B48" s="63" t="s">
        <v>549</v>
      </c>
      <c r="C48" s="64"/>
      <c r="D48" s="64"/>
      <c r="E48" s="64"/>
      <c r="F48" s="65"/>
      <c r="G48" s="66">
        <v>18.589207000320002</v>
      </c>
    </row>
    <row r="49" spans="1:7" x14ac:dyDescent="0.25">
      <c r="A49" s="62" t="s">
        <v>565</v>
      </c>
      <c r="B49" s="63" t="s">
        <v>549</v>
      </c>
      <c r="C49" s="64"/>
      <c r="D49" s="64"/>
      <c r="E49" s="64"/>
      <c r="F49" s="65"/>
      <c r="G49" s="66">
        <v>370.92352857119994</v>
      </c>
    </row>
    <row r="50" spans="1:7" x14ac:dyDescent="0.25">
      <c r="A50" s="62" t="s">
        <v>566</v>
      </c>
      <c r="B50" s="63" t="s">
        <v>549</v>
      </c>
      <c r="C50" s="64"/>
      <c r="D50" s="64"/>
      <c r="E50" s="64"/>
      <c r="F50" s="65"/>
      <c r="G50" s="66">
        <v>8.6061143519999987</v>
      </c>
    </row>
    <row r="51" spans="1:7" ht="28.5" x14ac:dyDescent="0.25">
      <c r="A51" s="62" t="s">
        <v>567</v>
      </c>
      <c r="B51" s="63" t="s">
        <v>549</v>
      </c>
      <c r="C51" s="64"/>
      <c r="D51" s="64"/>
      <c r="E51" s="64"/>
      <c r="F51" s="65"/>
      <c r="G51" s="66">
        <v>378.56575811577591</v>
      </c>
    </row>
    <row r="52" spans="1:7" x14ac:dyDescent="0.25">
      <c r="A52" s="62" t="s">
        <v>568</v>
      </c>
      <c r="B52" s="63" t="s">
        <v>549</v>
      </c>
      <c r="C52" s="64"/>
      <c r="D52" s="64"/>
      <c r="E52" s="64"/>
      <c r="F52" s="65"/>
      <c r="G52" s="66">
        <v>232.62327093455997</v>
      </c>
    </row>
    <row r="53" spans="1:7" x14ac:dyDescent="0.25">
      <c r="A53" s="62" t="s">
        <v>569</v>
      </c>
      <c r="B53" s="63" t="s">
        <v>549</v>
      </c>
      <c r="C53" s="64"/>
      <c r="D53" s="64"/>
      <c r="E53" s="64"/>
      <c r="F53" s="65"/>
      <c r="G53" s="66">
        <v>152.12167728595196</v>
      </c>
    </row>
    <row r="54" spans="1:7" ht="28.5" x14ac:dyDescent="0.25">
      <c r="A54" s="62" t="s">
        <v>570</v>
      </c>
      <c r="B54" s="63" t="s">
        <v>549</v>
      </c>
      <c r="C54" s="64"/>
      <c r="D54" s="64"/>
      <c r="E54" s="64"/>
      <c r="F54" s="65"/>
      <c r="G54" s="66">
        <v>105.70459952843999</v>
      </c>
    </row>
    <row r="55" spans="1:7" x14ac:dyDescent="0.25">
      <c r="A55" s="62" t="s">
        <v>571</v>
      </c>
      <c r="B55" s="63" t="s">
        <v>549</v>
      </c>
      <c r="C55" s="64"/>
      <c r="D55" s="64"/>
      <c r="E55" s="64"/>
      <c r="F55" s="65"/>
      <c r="G55" s="66">
        <v>78.487762890240006</v>
      </c>
    </row>
    <row r="56" spans="1:7" x14ac:dyDescent="0.25">
      <c r="A56" s="62" t="s">
        <v>572</v>
      </c>
      <c r="B56" s="63" t="s">
        <v>549</v>
      </c>
      <c r="C56" s="64"/>
      <c r="D56" s="64"/>
      <c r="E56" s="64"/>
      <c r="F56" s="65"/>
      <c r="G56" s="66">
        <v>15.491005833599999</v>
      </c>
    </row>
    <row r="57" spans="1:7" x14ac:dyDescent="0.25">
      <c r="A57" s="62" t="s">
        <v>573</v>
      </c>
      <c r="B57" s="63" t="s">
        <v>549</v>
      </c>
      <c r="C57" s="64"/>
      <c r="D57" s="64"/>
      <c r="E57" s="64"/>
      <c r="F57" s="65"/>
      <c r="G57" s="66">
        <v>25.818343056</v>
      </c>
    </row>
    <row r="58" spans="1:7" x14ac:dyDescent="0.25">
      <c r="A58" s="62" t="s">
        <v>574</v>
      </c>
      <c r="B58" s="63" t="s">
        <v>549</v>
      </c>
      <c r="C58" s="64"/>
      <c r="D58" s="64"/>
      <c r="E58" s="64"/>
      <c r="F58" s="65"/>
      <c r="G58" s="66">
        <v>245.79062589311999</v>
      </c>
    </row>
    <row r="59" spans="1:7" ht="28.5" x14ac:dyDescent="0.25">
      <c r="A59" s="62" t="s">
        <v>575</v>
      </c>
      <c r="B59" s="63" t="s">
        <v>549</v>
      </c>
      <c r="C59" s="64"/>
      <c r="D59" s="64"/>
      <c r="E59" s="64"/>
      <c r="F59" s="65"/>
      <c r="G59" s="66">
        <v>168.33559672511998</v>
      </c>
    </row>
    <row r="60" spans="1:7" x14ac:dyDescent="0.25">
      <c r="A60" s="62" t="s">
        <v>576</v>
      </c>
      <c r="B60" s="63" t="s">
        <v>549</v>
      </c>
      <c r="C60" s="64"/>
      <c r="D60" s="64"/>
      <c r="E60" s="64"/>
      <c r="F60" s="65"/>
      <c r="G60" s="66">
        <v>361.45680278399993</v>
      </c>
    </row>
    <row r="61" spans="1:7" x14ac:dyDescent="0.25">
      <c r="A61" s="62" t="s">
        <v>577</v>
      </c>
      <c r="B61" s="63" t="s">
        <v>549</v>
      </c>
      <c r="C61" s="64"/>
      <c r="D61" s="64"/>
      <c r="E61" s="64"/>
      <c r="F61" s="65"/>
      <c r="G61" s="66">
        <v>10.327337222400001</v>
      </c>
    </row>
    <row r="62" spans="1:7" x14ac:dyDescent="0.25">
      <c r="A62" s="62" t="s">
        <v>578</v>
      </c>
      <c r="B62" s="63" t="s">
        <v>549</v>
      </c>
      <c r="C62" s="64"/>
      <c r="D62" s="64"/>
      <c r="E62" s="64"/>
      <c r="F62" s="65"/>
      <c r="G62" s="66">
        <v>4.1309348889599988</v>
      </c>
    </row>
    <row r="63" spans="1:7" x14ac:dyDescent="0.25">
      <c r="A63" s="62" t="s">
        <v>579</v>
      </c>
      <c r="B63" s="63" t="s">
        <v>549</v>
      </c>
      <c r="C63" s="64"/>
      <c r="D63" s="64"/>
      <c r="E63" s="64"/>
      <c r="F63" s="65"/>
      <c r="G63" s="66">
        <v>8.2618697779199977</v>
      </c>
    </row>
    <row r="64" spans="1:7" x14ac:dyDescent="0.25">
      <c r="A64" s="62" t="s">
        <v>580</v>
      </c>
      <c r="B64" s="63" t="s">
        <v>549</v>
      </c>
      <c r="C64" s="64"/>
      <c r="D64" s="64"/>
      <c r="E64" s="64"/>
      <c r="F64" s="65"/>
      <c r="G64" s="66">
        <v>6.7557997663199991</v>
      </c>
    </row>
    <row r="65" spans="1:7" x14ac:dyDescent="0.25">
      <c r="A65" s="62" t="s">
        <v>581</v>
      </c>
      <c r="B65" s="63" t="s">
        <v>549</v>
      </c>
      <c r="C65" s="64"/>
      <c r="D65" s="64"/>
      <c r="E65" s="64"/>
      <c r="F65" s="65"/>
      <c r="G65" s="66">
        <v>17.057318645663997</v>
      </c>
    </row>
    <row r="66" spans="1:7" x14ac:dyDescent="0.25">
      <c r="A66" s="62" t="s">
        <v>582</v>
      </c>
      <c r="B66" s="63" t="s">
        <v>549</v>
      </c>
      <c r="C66" s="64"/>
      <c r="D66" s="64"/>
      <c r="E66" s="64"/>
      <c r="F66" s="65"/>
      <c r="G66" s="66">
        <v>20.654674444800001</v>
      </c>
    </row>
    <row r="67" spans="1:7" x14ac:dyDescent="0.25">
      <c r="A67" s="62" t="s">
        <v>583</v>
      </c>
      <c r="B67" s="63" t="s">
        <v>549</v>
      </c>
      <c r="C67" s="64"/>
      <c r="D67" s="64"/>
      <c r="E67" s="64"/>
      <c r="F67" s="65"/>
      <c r="G67" s="66">
        <v>9.2946035001600009</v>
      </c>
    </row>
    <row r="68" spans="1:7" x14ac:dyDescent="0.25">
      <c r="A68" s="62" t="s">
        <v>584</v>
      </c>
      <c r="B68" s="63" t="s">
        <v>549</v>
      </c>
      <c r="C68" s="64"/>
      <c r="D68" s="64"/>
      <c r="E68" s="64"/>
      <c r="F68" s="65"/>
      <c r="G68" s="66">
        <v>173.25829413446399</v>
      </c>
    </row>
    <row r="69" spans="1:7" x14ac:dyDescent="0.25">
      <c r="A69" s="62" t="s">
        <v>585</v>
      </c>
      <c r="B69" s="63" t="s">
        <v>549</v>
      </c>
      <c r="C69" s="64"/>
      <c r="D69" s="64"/>
      <c r="E69" s="64"/>
      <c r="F69" s="65"/>
      <c r="G69" s="66">
        <v>9.4064829867359983</v>
      </c>
    </row>
    <row r="70" spans="1:7" x14ac:dyDescent="0.25">
      <c r="A70" s="62" t="s">
        <v>586</v>
      </c>
      <c r="B70" s="63" t="s">
        <v>549</v>
      </c>
      <c r="C70" s="64"/>
      <c r="D70" s="64"/>
      <c r="E70" s="64"/>
      <c r="F70" s="65"/>
      <c r="G70" s="66">
        <v>10.835097969167998</v>
      </c>
    </row>
    <row r="71" spans="1:7" x14ac:dyDescent="0.25">
      <c r="A71" s="62" t="s">
        <v>587</v>
      </c>
      <c r="B71" s="63" t="s">
        <v>549</v>
      </c>
      <c r="C71" s="64"/>
      <c r="D71" s="64"/>
      <c r="E71" s="64"/>
      <c r="F71" s="65"/>
      <c r="G71" s="66">
        <v>15.336095775263997</v>
      </c>
    </row>
    <row r="72" spans="1:7" ht="28.5" x14ac:dyDescent="0.25">
      <c r="A72" s="62" t="s">
        <v>588</v>
      </c>
      <c r="B72" s="63" t="s">
        <v>549</v>
      </c>
      <c r="C72" s="64"/>
      <c r="D72" s="64"/>
      <c r="E72" s="64"/>
      <c r="F72" s="65"/>
      <c r="G72" s="66">
        <v>574.91425705665586</v>
      </c>
    </row>
    <row r="73" spans="1:7" x14ac:dyDescent="0.25">
      <c r="A73" s="62" t="s">
        <v>589</v>
      </c>
      <c r="B73" s="63" t="s">
        <v>549</v>
      </c>
      <c r="C73" s="64"/>
      <c r="D73" s="64"/>
      <c r="E73" s="64"/>
      <c r="F73" s="65"/>
      <c r="G73" s="66">
        <v>443.73125598911997</v>
      </c>
    </row>
    <row r="74" spans="1:7" x14ac:dyDescent="0.25">
      <c r="A74" s="62" t="s">
        <v>590</v>
      </c>
      <c r="B74" s="63" t="s">
        <v>549</v>
      </c>
      <c r="C74" s="64"/>
      <c r="D74" s="64"/>
      <c r="E74" s="64"/>
      <c r="F74" s="65"/>
      <c r="G74" s="66">
        <v>365.75985995999997</v>
      </c>
    </row>
    <row r="75" spans="1:7" x14ac:dyDescent="0.25">
      <c r="A75" s="62" t="s">
        <v>591</v>
      </c>
      <c r="B75" s="63" t="s">
        <v>549</v>
      </c>
      <c r="C75" s="64"/>
      <c r="D75" s="64"/>
      <c r="E75" s="64"/>
      <c r="F75" s="65"/>
      <c r="G75" s="66">
        <v>151.33852087991997</v>
      </c>
    </row>
    <row r="76" spans="1:7" x14ac:dyDescent="0.25">
      <c r="A76" s="62" t="s">
        <v>592</v>
      </c>
      <c r="B76" s="63" t="s">
        <v>549</v>
      </c>
      <c r="C76" s="64"/>
      <c r="D76" s="64"/>
      <c r="E76" s="64"/>
      <c r="F76" s="65"/>
      <c r="G76" s="66">
        <v>386.37150383303998</v>
      </c>
    </row>
    <row r="77" spans="1:7" x14ac:dyDescent="0.25">
      <c r="A77" s="62" t="s">
        <v>593</v>
      </c>
      <c r="B77" s="63" t="s">
        <v>549</v>
      </c>
      <c r="C77" s="64"/>
      <c r="D77" s="64"/>
      <c r="E77" s="64"/>
      <c r="F77" s="65"/>
      <c r="G77" s="66">
        <v>10.327337222400001</v>
      </c>
    </row>
    <row r="78" spans="1:7" x14ac:dyDescent="0.25">
      <c r="A78" s="62" t="s">
        <v>594</v>
      </c>
      <c r="B78" s="63" t="s">
        <v>549</v>
      </c>
      <c r="C78" s="64"/>
      <c r="D78" s="64"/>
      <c r="E78" s="64"/>
      <c r="F78" s="65"/>
      <c r="G78" s="66">
        <v>7.9348374325440005</v>
      </c>
    </row>
    <row r="79" spans="1:7" x14ac:dyDescent="0.25">
      <c r="A79" s="62" t="s">
        <v>595</v>
      </c>
      <c r="B79" s="63" t="s">
        <v>549</v>
      </c>
      <c r="C79" s="64"/>
      <c r="D79" s="64"/>
      <c r="E79" s="64"/>
      <c r="F79" s="65"/>
      <c r="G79" s="66">
        <v>166.27012928063999</v>
      </c>
    </row>
    <row r="80" spans="1:7" x14ac:dyDescent="0.25">
      <c r="A80" s="62" t="s">
        <v>596</v>
      </c>
      <c r="B80" s="63" t="s">
        <v>549</v>
      </c>
      <c r="C80" s="64"/>
      <c r="D80" s="64"/>
      <c r="E80" s="64"/>
      <c r="F80" s="65"/>
      <c r="G80" s="66">
        <v>30.982011667199998</v>
      </c>
    </row>
    <row r="81" spans="1:7" x14ac:dyDescent="0.25">
      <c r="A81" s="62" t="s">
        <v>597</v>
      </c>
      <c r="B81" s="63" t="s">
        <v>549</v>
      </c>
      <c r="C81" s="64"/>
      <c r="D81" s="64"/>
      <c r="E81" s="64"/>
      <c r="F81" s="65"/>
      <c r="G81" s="66">
        <v>56.800354723200002</v>
      </c>
    </row>
    <row r="82" spans="1:7" x14ac:dyDescent="0.25">
      <c r="A82" s="62" t="s">
        <v>598</v>
      </c>
      <c r="B82" s="63" t="s">
        <v>549</v>
      </c>
      <c r="C82" s="64"/>
      <c r="D82" s="64"/>
      <c r="E82" s="64"/>
      <c r="F82" s="65"/>
      <c r="G82" s="66">
        <v>82.618697779200005</v>
      </c>
    </row>
    <row r="83" spans="1:7" x14ac:dyDescent="0.25">
      <c r="A83" s="62" t="s">
        <v>599</v>
      </c>
      <c r="B83" s="63" t="s">
        <v>549</v>
      </c>
      <c r="C83" s="64"/>
      <c r="D83" s="64"/>
      <c r="E83" s="64"/>
      <c r="F83" s="65"/>
      <c r="G83" s="66">
        <v>123.92804666879999</v>
      </c>
    </row>
    <row r="84" spans="1:7" x14ac:dyDescent="0.25">
      <c r="A84" s="62" t="s">
        <v>600</v>
      </c>
      <c r="B84" s="63" t="s">
        <v>549</v>
      </c>
      <c r="C84" s="64"/>
      <c r="D84" s="64"/>
      <c r="E84" s="64"/>
      <c r="F84" s="65"/>
      <c r="G84" s="66">
        <v>56.800354723200002</v>
      </c>
    </row>
    <row r="85" spans="1:7" x14ac:dyDescent="0.25">
      <c r="A85" s="62" t="s">
        <v>601</v>
      </c>
      <c r="B85" s="63" t="s">
        <v>549</v>
      </c>
      <c r="C85" s="64"/>
      <c r="D85" s="64"/>
      <c r="E85" s="64"/>
      <c r="F85" s="65"/>
      <c r="G85" s="66">
        <v>16.599043056419998</v>
      </c>
    </row>
    <row r="86" spans="1:7" x14ac:dyDescent="0.25">
      <c r="A86" s="62" t="s">
        <v>602</v>
      </c>
      <c r="B86" s="63" t="s">
        <v>549</v>
      </c>
      <c r="C86" s="64"/>
      <c r="D86" s="64"/>
      <c r="E86" s="64"/>
      <c r="F86" s="65"/>
      <c r="G86" s="66">
        <v>30.982011667199998</v>
      </c>
    </row>
    <row r="87" spans="1:7" x14ac:dyDescent="0.25">
      <c r="A87" s="62" t="s">
        <v>603</v>
      </c>
      <c r="B87" s="63" t="s">
        <v>549</v>
      </c>
      <c r="C87" s="64"/>
      <c r="D87" s="64"/>
      <c r="E87" s="64"/>
      <c r="F87" s="65"/>
      <c r="G87" s="66">
        <v>22.720141889280001</v>
      </c>
    </row>
    <row r="88" spans="1:7" ht="28.5" x14ac:dyDescent="0.25">
      <c r="A88" s="62" t="s">
        <v>604</v>
      </c>
      <c r="B88" s="63" t="s">
        <v>549</v>
      </c>
      <c r="C88" s="64"/>
      <c r="D88" s="64"/>
      <c r="E88" s="64"/>
      <c r="F88" s="65"/>
      <c r="G88" s="66">
        <v>51.636686112</v>
      </c>
    </row>
    <row r="89" spans="1:7" ht="28.5" x14ac:dyDescent="0.25">
      <c r="A89" s="67" t="s">
        <v>605</v>
      </c>
      <c r="B89" s="68"/>
      <c r="C89" s="64"/>
      <c r="D89" s="64"/>
      <c r="E89" s="64"/>
      <c r="F89" s="64"/>
      <c r="G89" s="69">
        <v>456.3</v>
      </c>
    </row>
    <row r="90" spans="1:7" x14ac:dyDescent="0.25">
      <c r="A90" s="67" t="s">
        <v>606</v>
      </c>
      <c r="B90" s="68"/>
      <c r="C90" s="64"/>
      <c r="D90" s="64"/>
      <c r="E90" s="64"/>
      <c r="F90" s="64"/>
      <c r="G90" s="69">
        <v>608.40000000000009</v>
      </c>
    </row>
    <row r="91" spans="1:7" ht="28.5" x14ac:dyDescent="0.25">
      <c r="A91" s="67" t="s">
        <v>607</v>
      </c>
      <c r="B91" s="68"/>
      <c r="C91" s="64"/>
      <c r="D91" s="64"/>
      <c r="E91" s="64"/>
      <c r="F91" s="64"/>
      <c r="G91" s="69">
        <v>912.6</v>
      </c>
    </row>
    <row r="92" spans="1:7" ht="42.75" x14ac:dyDescent="0.25">
      <c r="A92" s="67" t="s">
        <v>608</v>
      </c>
      <c r="B92" s="68"/>
      <c r="C92" s="64"/>
      <c r="D92" s="64"/>
      <c r="E92" s="64"/>
      <c r="F92" s="64"/>
      <c r="G92" s="69">
        <v>152.10000000000002</v>
      </c>
    </row>
    <row r="93" spans="1:7" ht="42.75" x14ac:dyDescent="0.25">
      <c r="A93" s="67" t="s">
        <v>609</v>
      </c>
      <c r="B93" s="68"/>
      <c r="C93" s="64"/>
      <c r="D93" s="64"/>
      <c r="E93" s="64"/>
      <c r="F93" s="64"/>
      <c r="G93" s="69">
        <v>185</v>
      </c>
    </row>
    <row r="94" spans="1:7" ht="42.75" x14ac:dyDescent="0.25">
      <c r="A94" s="67" t="s">
        <v>610</v>
      </c>
      <c r="B94" s="63"/>
      <c r="C94" s="68">
        <v>25</v>
      </c>
      <c r="D94" s="64"/>
      <c r="E94" s="64"/>
      <c r="F94" s="64"/>
      <c r="G94" s="69">
        <v>12.675000000000001</v>
      </c>
    </row>
    <row r="95" spans="1:7" x14ac:dyDescent="0.25">
      <c r="A95" s="67" t="s">
        <v>611</v>
      </c>
      <c r="B95" s="63"/>
      <c r="C95" s="68">
        <v>60</v>
      </c>
      <c r="D95" s="64"/>
      <c r="E95" s="64"/>
      <c r="F95" s="64"/>
      <c r="G95" s="69">
        <v>30.42</v>
      </c>
    </row>
    <row r="96" spans="1:7" ht="28.5" x14ac:dyDescent="0.25">
      <c r="A96" s="67" t="s">
        <v>612</v>
      </c>
      <c r="B96" s="63"/>
      <c r="C96" s="68">
        <v>10</v>
      </c>
      <c r="D96" s="64"/>
      <c r="E96" s="64"/>
      <c r="F96" s="64"/>
      <c r="G96" s="69">
        <v>5.07</v>
      </c>
    </row>
    <row r="97" spans="1:7" ht="42.75" x14ac:dyDescent="0.25">
      <c r="A97" s="67" t="s">
        <v>613</v>
      </c>
      <c r="B97" s="63"/>
      <c r="C97" s="68">
        <v>10</v>
      </c>
      <c r="D97" s="64"/>
      <c r="E97" s="64"/>
      <c r="F97" s="64"/>
      <c r="G97" s="69">
        <v>5.07</v>
      </c>
    </row>
    <row r="98" spans="1:7" ht="42.75" x14ac:dyDescent="0.25">
      <c r="A98" s="67" t="s">
        <v>614</v>
      </c>
      <c r="B98" s="63"/>
      <c r="C98" s="68">
        <v>15</v>
      </c>
      <c r="D98" s="64"/>
      <c r="E98" s="64"/>
      <c r="F98" s="64"/>
      <c r="G98" s="69">
        <v>7.6050000000000004</v>
      </c>
    </row>
    <row r="99" spans="1:7" ht="28.5" x14ac:dyDescent="0.25">
      <c r="A99" s="67" t="s">
        <v>615</v>
      </c>
      <c r="B99" s="63"/>
      <c r="C99" s="68">
        <v>15</v>
      </c>
      <c r="D99" s="64"/>
      <c r="E99" s="64"/>
      <c r="F99" s="64"/>
      <c r="G99" s="69">
        <v>7.6050000000000004</v>
      </c>
    </row>
    <row r="100" spans="1:7" ht="28.5" x14ac:dyDescent="0.25">
      <c r="A100" s="67" t="s">
        <v>616</v>
      </c>
      <c r="B100" s="68"/>
      <c r="C100" s="63"/>
      <c r="D100" s="63"/>
      <c r="E100" s="63"/>
      <c r="F100" s="63"/>
      <c r="G100" s="69">
        <v>8.1999999999999993</v>
      </c>
    </row>
    <row r="101" spans="1:7" ht="128.25" x14ac:dyDescent="0.25">
      <c r="A101" s="67" t="s">
        <v>617</v>
      </c>
      <c r="B101" s="68"/>
      <c r="C101" s="63"/>
      <c r="D101" s="63"/>
      <c r="E101" s="63"/>
      <c r="F101" s="63"/>
      <c r="G101" s="69">
        <v>50</v>
      </c>
    </row>
    <row r="102" spans="1:7" ht="85.5" x14ac:dyDescent="0.25">
      <c r="A102" s="67" t="s">
        <v>618</v>
      </c>
      <c r="B102" s="68"/>
      <c r="C102" s="63"/>
      <c r="D102" s="63"/>
      <c r="E102" s="63"/>
      <c r="F102" s="63"/>
      <c r="G102" s="69">
        <v>25</v>
      </c>
    </row>
    <row r="103" spans="1:7" ht="128.25" x14ac:dyDescent="0.25">
      <c r="A103" s="67" t="s">
        <v>619</v>
      </c>
      <c r="B103" s="68"/>
      <c r="C103" s="63"/>
      <c r="D103" s="63"/>
      <c r="E103" s="63"/>
      <c r="F103" s="63"/>
      <c r="G103" s="69">
        <v>50</v>
      </c>
    </row>
    <row r="104" spans="1:7" ht="42.75" x14ac:dyDescent="0.25">
      <c r="A104" s="67" t="s">
        <v>620</v>
      </c>
      <c r="B104" s="70"/>
      <c r="C104" s="63"/>
      <c r="D104" s="63"/>
      <c r="E104" s="63"/>
      <c r="F104" s="63"/>
      <c r="G104" s="69">
        <v>30.42</v>
      </c>
    </row>
    <row r="105" spans="1:7" ht="28.5" x14ac:dyDescent="0.25">
      <c r="A105" s="67" t="s">
        <v>621</v>
      </c>
      <c r="B105" s="70"/>
      <c r="C105" s="63"/>
      <c r="D105" s="63"/>
      <c r="E105" s="63"/>
      <c r="F105" s="63"/>
      <c r="G105" s="69">
        <v>45.63</v>
      </c>
    </row>
    <row r="106" spans="1:7" ht="28.5" x14ac:dyDescent="0.25">
      <c r="A106" s="67" t="s">
        <v>622</v>
      </c>
      <c r="B106" s="70"/>
      <c r="C106" s="63"/>
      <c r="D106" s="63"/>
      <c r="E106" s="63"/>
      <c r="F106" s="63"/>
      <c r="G106" s="69">
        <v>60.84</v>
      </c>
    </row>
    <row r="107" spans="1:7" ht="128.25" x14ac:dyDescent="0.25">
      <c r="A107" s="67" t="s">
        <v>623</v>
      </c>
      <c r="B107" s="70"/>
      <c r="C107" s="63"/>
      <c r="D107" s="63"/>
      <c r="E107" s="63"/>
      <c r="F107" s="63"/>
      <c r="G107" s="69">
        <v>30.42</v>
      </c>
    </row>
    <row r="108" spans="1:7" ht="85.5" x14ac:dyDescent="0.25">
      <c r="A108" s="67" t="s">
        <v>624</v>
      </c>
      <c r="B108" s="70"/>
      <c r="C108" s="63"/>
      <c r="D108" s="63"/>
      <c r="E108" s="63"/>
      <c r="F108" s="63"/>
      <c r="G108" s="69">
        <v>30.42</v>
      </c>
    </row>
    <row r="109" spans="1:7" ht="57" x14ac:dyDescent="0.25">
      <c r="A109" s="67" t="s">
        <v>625</v>
      </c>
      <c r="B109" s="70"/>
      <c r="C109" s="63"/>
      <c r="D109" s="63"/>
      <c r="E109" s="63"/>
      <c r="F109" s="63"/>
      <c r="G109" s="69">
        <v>30.42</v>
      </c>
    </row>
    <row r="110" spans="1:7" ht="42.75" x14ac:dyDescent="0.25">
      <c r="A110" s="67" t="s">
        <v>626</v>
      </c>
      <c r="B110" s="70"/>
      <c r="C110" s="63"/>
      <c r="D110" s="63"/>
      <c r="E110" s="63"/>
      <c r="F110" s="63"/>
      <c r="G110" s="69"/>
    </row>
    <row r="111" spans="1:7" ht="28.5" x14ac:dyDescent="0.25">
      <c r="A111" s="67" t="s">
        <v>627</v>
      </c>
      <c r="B111" s="70"/>
      <c r="C111" s="63"/>
      <c r="D111" s="63"/>
      <c r="E111" s="63"/>
      <c r="F111" s="63"/>
      <c r="G111" s="69"/>
    </row>
    <row r="112" spans="1:7" ht="57" x14ac:dyDescent="0.25">
      <c r="A112" s="67" t="s">
        <v>628</v>
      </c>
      <c r="B112" s="70"/>
      <c r="C112" s="63"/>
      <c r="D112" s="63"/>
      <c r="E112" s="63"/>
      <c r="F112" s="63"/>
      <c r="G112" s="69"/>
    </row>
    <row r="113" spans="1:7" ht="42.75" x14ac:dyDescent="0.25">
      <c r="A113" s="67" t="s">
        <v>629</v>
      </c>
      <c r="B113" s="70"/>
      <c r="C113" s="63"/>
      <c r="D113" s="63"/>
      <c r="E113" s="63"/>
      <c r="F113" s="63"/>
      <c r="G113" s="69"/>
    </row>
  </sheetData>
  <sheetProtection password="CC32" sheet="1"/>
  <dataValidations count="1">
    <dataValidation type="list" allowBlank="1" showInputMessage="1" showErrorMessage="1" sqref="B2:B113" xr:uid="{00000000-0002-0000-1300-000000000000}">
      <formula1>"Investigation, Procedure"</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U65536"/>
  <sheetViews>
    <sheetView showGridLines="0" topLeftCell="C1" workbookViewId="0">
      <selection activeCell="C11" sqref="C11"/>
    </sheetView>
  </sheetViews>
  <sheetFormatPr defaultColWidth="0" defaultRowHeight="15" customHeight="1" zeroHeight="1" outlineLevelRow="1" x14ac:dyDescent="0.25"/>
  <cols>
    <col min="1" max="2" width="1.42578125" customWidth="1"/>
    <col min="3" max="3" width="37" customWidth="1"/>
    <col min="4" max="9" width="20.42578125" customWidth="1"/>
    <col min="10" max="11" width="1.42578125" customWidth="1"/>
    <col min="12" max="17" width="10.42578125" customWidth="1"/>
    <col min="18" max="21" width="9.140625" customWidth="1"/>
    <col min="22" max="22" width="1.42578125" customWidth="1"/>
    <col min="23" max="255" width="9.140625" hidden="1" customWidth="1"/>
    <col min="256" max="16384" width="3.42578125" hidden="1"/>
  </cols>
  <sheetData>
    <row r="1" spans="2:10" ht="8.25" customHeight="1" x14ac:dyDescent="0.25"/>
    <row r="2" spans="2:10" ht="8.25" customHeight="1" thickBot="1" x14ac:dyDescent="0.3">
      <c r="B2" s="4"/>
      <c r="C2" s="4"/>
      <c r="D2" s="4"/>
      <c r="E2" s="4"/>
      <c r="F2" s="4"/>
      <c r="G2" s="4"/>
      <c r="H2" s="4"/>
      <c r="I2" s="4"/>
      <c r="J2" s="4"/>
    </row>
    <row r="3" spans="2:10" ht="20.25" customHeight="1" thickBot="1" x14ac:dyDescent="0.3">
      <c r="B3" s="4"/>
      <c r="C3" s="447" t="s">
        <v>40</v>
      </c>
      <c r="D3" s="448"/>
      <c r="E3" s="448"/>
      <c r="F3" s="448"/>
      <c r="G3" s="448"/>
      <c r="H3" s="448"/>
      <c r="I3" s="448"/>
      <c r="J3" s="4"/>
    </row>
    <row r="4" spans="2:10" ht="8.25" customHeight="1" thickBot="1" x14ac:dyDescent="0.3">
      <c r="B4" s="4"/>
      <c r="C4" s="4"/>
      <c r="D4" s="4"/>
      <c r="E4" s="4"/>
      <c r="F4" s="4"/>
      <c r="G4" s="4"/>
      <c r="H4" s="4"/>
      <c r="I4" s="4"/>
      <c r="J4" s="4"/>
    </row>
    <row r="5" spans="2:10" s="39" customFormat="1" ht="20.25" customHeight="1" thickBot="1" x14ac:dyDescent="0.25">
      <c r="B5" s="36"/>
      <c r="C5" s="5" t="s">
        <v>41</v>
      </c>
      <c r="D5" s="261" t="str">
        <f>IF('START - AWARD DETAILS'!$D$13="","",'START - AWARD DETAILS'!$D$13)</f>
        <v/>
      </c>
      <c r="E5" s="37"/>
      <c r="F5" s="37"/>
      <c r="G5" s="37"/>
      <c r="H5" s="37"/>
      <c r="I5" s="38"/>
      <c r="J5" s="36"/>
    </row>
    <row r="6" spans="2:10" s="39" customFormat="1" ht="8.25" customHeight="1" thickBot="1" x14ac:dyDescent="0.25">
      <c r="B6" s="36"/>
      <c r="C6" s="36"/>
      <c r="D6" s="36"/>
      <c r="E6" s="36"/>
      <c r="F6" s="36"/>
      <c r="G6" s="36"/>
      <c r="H6" s="36"/>
      <c r="I6" s="36"/>
      <c r="J6" s="36"/>
    </row>
    <row r="7" spans="2:10" s="39" customFormat="1" ht="20.25" customHeight="1" thickBot="1" x14ac:dyDescent="0.25">
      <c r="B7" s="36"/>
      <c r="C7" s="44" t="s">
        <v>42</v>
      </c>
      <c r="D7" s="261" t="str">
        <f>IF('START - AWARD DETAILS'!$D$14="","",'START - AWARD DETAILS'!$D$14)</f>
        <v/>
      </c>
      <c r="E7" s="37"/>
      <c r="F7" s="37"/>
      <c r="G7" s="37"/>
      <c r="H7" s="37"/>
      <c r="I7" s="38"/>
      <c r="J7" s="36"/>
    </row>
    <row r="8" spans="2:10" ht="8.25" customHeight="1" thickBot="1" x14ac:dyDescent="0.3">
      <c r="B8" s="4"/>
      <c r="C8" s="4"/>
      <c r="D8" s="4"/>
      <c r="E8" s="4"/>
      <c r="F8" s="4"/>
      <c r="G8" s="4"/>
      <c r="H8" s="4"/>
      <c r="I8" s="4"/>
      <c r="J8" s="4"/>
    </row>
    <row r="9" spans="2:10" ht="20.25" customHeight="1" thickBot="1" x14ac:dyDescent="0.3">
      <c r="B9" s="4"/>
      <c r="C9" s="449" t="s">
        <v>43</v>
      </c>
      <c r="D9" s="450"/>
      <c r="E9" s="450"/>
      <c r="F9" s="450"/>
      <c r="G9" s="450"/>
      <c r="H9" s="450"/>
      <c r="I9" s="451"/>
      <c r="J9" s="4"/>
    </row>
    <row r="10" spans="2:10" ht="21.75" customHeight="1" thickBot="1" x14ac:dyDescent="0.3">
      <c r="B10" s="4"/>
      <c r="C10" s="99" t="s">
        <v>44</v>
      </c>
      <c r="D10" s="4"/>
      <c r="E10" s="4"/>
      <c r="F10" s="4"/>
      <c r="G10" s="4"/>
      <c r="H10" s="4"/>
      <c r="I10" s="4"/>
      <c r="J10" s="4"/>
    </row>
    <row r="11" spans="2:10" ht="27" customHeight="1" thickBot="1" x14ac:dyDescent="0.3">
      <c r="B11" s="4"/>
      <c r="C11" s="169" t="s">
        <v>45</v>
      </c>
      <c r="D11" s="4"/>
      <c r="E11" s="4"/>
      <c r="F11" s="4"/>
      <c r="G11" s="4"/>
      <c r="H11" s="4"/>
      <c r="I11" s="4"/>
      <c r="J11" s="4"/>
    </row>
    <row r="12" spans="2:10" ht="8.25" customHeight="1" x14ac:dyDescent="0.25">
      <c r="B12" s="4"/>
      <c r="C12" s="4"/>
      <c r="D12" s="4"/>
      <c r="E12" s="4"/>
      <c r="F12" s="4"/>
      <c r="G12" s="4"/>
      <c r="H12" s="4"/>
      <c r="I12" s="4"/>
      <c r="J12" s="4"/>
    </row>
    <row r="13" spans="2:10" ht="8.25" customHeight="1" thickBot="1" x14ac:dyDescent="0.3">
      <c r="B13" s="4"/>
      <c r="C13" s="4"/>
      <c r="D13" s="4"/>
      <c r="E13" s="4"/>
      <c r="F13" s="4"/>
      <c r="G13" s="4"/>
      <c r="H13" s="4"/>
      <c r="I13" s="4"/>
      <c r="J13" s="4"/>
    </row>
    <row r="14" spans="2:10" ht="30" customHeight="1" thickBot="1" x14ac:dyDescent="0.3">
      <c r="B14" s="4"/>
      <c r="C14" s="262" t="s">
        <v>46</v>
      </c>
      <c r="D14" s="263" t="s">
        <v>30</v>
      </c>
      <c r="E14" s="263" t="s">
        <v>31</v>
      </c>
      <c r="F14" s="263" t="s">
        <v>32</v>
      </c>
      <c r="G14" s="263" t="s">
        <v>33</v>
      </c>
      <c r="H14" s="264" t="s">
        <v>34</v>
      </c>
      <c r="I14" s="265" t="s">
        <v>35</v>
      </c>
      <c r="J14" s="4"/>
    </row>
    <row r="15" spans="2:10" ht="30" customHeight="1" thickBot="1" x14ac:dyDescent="0.3">
      <c r="B15" s="4"/>
      <c r="C15" s="266" t="s">
        <v>47</v>
      </c>
      <c r="D15" s="267">
        <f>SUM(D16:D23)</f>
        <v>0</v>
      </c>
      <c r="E15" s="267">
        <f>SUM(E16:E23)</f>
        <v>0</v>
      </c>
      <c r="F15" s="267">
        <f>SUM(F16:F23)</f>
        <v>0</v>
      </c>
      <c r="G15" s="267">
        <f>SUM(G16:G23)</f>
        <v>0</v>
      </c>
      <c r="H15" s="267">
        <f>SUM(H16:H23)</f>
        <v>0</v>
      </c>
      <c r="I15" s="268">
        <f t="shared" ref="I15:I23" si="0">SUM(D15:H15)</f>
        <v>0</v>
      </c>
      <c r="J15" s="4"/>
    </row>
    <row r="16" spans="2:10" ht="30" customHeight="1" outlineLevel="1" x14ac:dyDescent="0.25">
      <c r="B16" s="4"/>
      <c r="C16" s="258" t="s">
        <v>15</v>
      </c>
      <c r="D16" s="269">
        <f>IFERROR(SUMIFS('2. Staff Costs (Annual)'!$N$13:$N$312,'2. Staff Costs (Annual)'!$G$13:$G$312,IF($C$11="ALL THEMES","*",$C$11),'2. Staff Costs (Annual)'!$H$13:$H$312,"&lt;&gt;NHS Support Cost Staff"),"")</f>
        <v>0</v>
      </c>
      <c r="E16" s="269">
        <f>IFERROR(SUMIFS('2. Staff Costs (Annual)'!$S$13:$S$312,'2. Staff Costs (Annual)'!$G$13:$G$312,IF($C$11="ALL THEMES","*",$C$11),'2. Staff Costs (Annual)'!$H$13:$H$312,"&lt;&gt;NHS Support Cost Staff"),"")</f>
        <v>0</v>
      </c>
      <c r="F16" s="269">
        <f>IFERROR(SUMIFS('2. Staff Costs (Annual)'!$X$13:$X$312,'2. Staff Costs (Annual)'!$G$13:$G$312,IF($C$11="ALL THEMES","*",$C$11),'2. Staff Costs (Annual)'!$H$13:$H$312,"&lt;&gt;NHS Support Cost Staff"),"")</f>
        <v>0</v>
      </c>
      <c r="G16" s="269">
        <f>IFERROR(SUMIFS('2. Staff Costs (Annual)'!$AC$13:$AC$312,'2. Staff Costs (Annual)'!$G$13:$G$312,IF($C$11="ALL THEMES","*",$C$11),'2. Staff Costs (Annual)'!$H$13:$H$312,"&lt;&gt;NHS Support Cost Staff"),"")</f>
        <v>0</v>
      </c>
      <c r="H16" s="269">
        <f>IFERROR(SUMIFS('2. Staff Costs (Annual)'!$AH$13:$AH$312,'2. Staff Costs (Annual)'!$G$13:$G$312,IF($C$11="ALL THEMES","*",$C$11),'2. Staff Costs (Annual)'!$H$13:$H$312,"&lt;&gt;NHS Support Cost Staff"),"")</f>
        <v>0</v>
      </c>
      <c r="I16" s="49">
        <f t="shared" si="0"/>
        <v>0</v>
      </c>
      <c r="J16" s="4"/>
    </row>
    <row r="17" spans="2:10" ht="30" customHeight="1" outlineLevel="1" x14ac:dyDescent="0.25">
      <c r="B17" s="4"/>
      <c r="C17" s="259" t="s">
        <v>632</v>
      </c>
      <c r="D17" s="35">
        <f>IFERROR(SUMIFS('3.Travel,Subsistence&amp;Conference'!$K$12:$K$70,'3.Travel,Subsistence&amp;Conference'!$H$12:$H$70,IF($C$11="ALL THEMES","*",$C$11)),"")</f>
        <v>0</v>
      </c>
      <c r="E17" s="35">
        <f>IFERROR(SUMIFS('3.Travel,Subsistence&amp;Conference'!$L$12:$L$70,'3.Travel,Subsistence&amp;Conference'!$H$12:$H$70,IF($C$11="ALL THEMES","*",$C$11)),"")</f>
        <v>0</v>
      </c>
      <c r="F17" s="35">
        <f>IFERROR(SUMIFS('3.Travel,Subsistence&amp;Conference'!$M$12:$M$70,'3.Travel,Subsistence&amp;Conference'!$H$12:$H$70,IF($C$11="ALL THEMES","*",$C$11)),"")</f>
        <v>0</v>
      </c>
      <c r="G17" s="35">
        <f>IFERROR(SUMIFS('3.Travel,Subsistence&amp;Conference'!$O$12:$O$70,'3.Travel,Subsistence&amp;Conference'!$H$12:$H$70,IF($C$11="ALL THEMES","*",$C$11)),"")</f>
        <v>0</v>
      </c>
      <c r="H17" s="40">
        <f>IFERROR(SUMIFS('3.Travel,Subsistence&amp;Conference'!$Q$12:$Q$70,'3.Travel,Subsistence&amp;Conference'!$H$12:$H$70,IF($C$11="ALL THEMES","*",$C$11)),"")</f>
        <v>0</v>
      </c>
      <c r="I17" s="41">
        <f t="shared" si="0"/>
        <v>0</v>
      </c>
      <c r="J17" s="4"/>
    </row>
    <row r="18" spans="2:10" ht="30" customHeight="1" outlineLevel="1" x14ac:dyDescent="0.25">
      <c r="B18" s="4"/>
      <c r="C18" s="259" t="s">
        <v>17</v>
      </c>
      <c r="D18" s="35">
        <f>IFERROR(SUMIFS('4. Equipment'!$J$12:$J$82,'4. Equipment'!$G$12:$G$82,IF($C$11="ALL THEMES","*",$C$11)),"")</f>
        <v>0</v>
      </c>
      <c r="E18" s="35">
        <f>IFERROR(SUMIFS('4. Equipment'!$L$12:$L$82,'4. Equipment'!$G$12:$G$82,IF($C$11="ALL THEMES","*",$C$11)),"")</f>
        <v>0</v>
      </c>
      <c r="F18" s="35">
        <f>IFERROR(SUMIFS('4. Equipment'!$N$12:$N$82,'4. Equipment'!$G$12:$G$82,IF($C$11="ALL THEMES","*",$C$11)),"")</f>
        <v>0</v>
      </c>
      <c r="G18" s="35">
        <f>IFERROR(SUMIFS('4. Equipment'!$P$12:$P$82,'4. Equipment'!$G$12:$G$82,IF($C$11="ALL THEMES","*",$C$11)),"")</f>
        <v>0</v>
      </c>
      <c r="H18" s="35">
        <f>IFERROR(SUMIFS('4. Equipment'!$R$12:$R$82,'4. Equipment'!$G$12:$G$82,IF($C$11="ALL THEMES","*",$C$11)),"")</f>
        <v>0</v>
      </c>
      <c r="I18" s="41">
        <f t="shared" si="0"/>
        <v>0</v>
      </c>
      <c r="J18" s="4"/>
    </row>
    <row r="19" spans="2:10" ht="30" customHeight="1" outlineLevel="1" x14ac:dyDescent="0.25">
      <c r="B19" s="4"/>
      <c r="C19" s="259" t="s">
        <v>18</v>
      </c>
      <c r="D19" s="35">
        <f>IFERROR(SUMIFS('5. Consumables'!$J$12:$J$61,'5. Consumables'!$G$12:$G$61,IF($C$11="ALL THEMES","*",$C$11)),"")</f>
        <v>0</v>
      </c>
      <c r="E19" s="35">
        <f>IFERROR(SUMIFS('5. Consumables'!$L$12:$L$61,'5. Consumables'!$G$12:$G$61,IF($C$11="ALL THEMES","*",$C$11)),"")</f>
        <v>0</v>
      </c>
      <c r="F19" s="35">
        <f>IFERROR(SUMIFS('5. Consumables'!$N$12:$N$61,'5. Consumables'!$G$12:$G$61,IF($C$11="ALL THEMES","*",$C$11)),"")</f>
        <v>0</v>
      </c>
      <c r="G19" s="35">
        <f>IFERROR(SUMIFS('5. Consumables'!$P$12:$P$61,'5. Consumables'!$G$12:$G$61,IF($C$11="ALL THEMES","*",$C$11)),"")</f>
        <v>0</v>
      </c>
      <c r="H19" s="35">
        <f>IFERROR(SUMIFS('5. Consumables'!$R$12:$R$61,'5. Consumables'!$G$12:$G$61,IF($C$11="ALL THEMES","*",$C$11)),"")</f>
        <v>0</v>
      </c>
      <c r="I19" s="41">
        <f t="shared" si="0"/>
        <v>0</v>
      </c>
      <c r="J19" s="4"/>
    </row>
    <row r="20" spans="2:10" ht="30" customHeight="1" outlineLevel="1" x14ac:dyDescent="0.25">
      <c r="B20" s="4"/>
      <c r="C20" s="259" t="s">
        <v>630</v>
      </c>
      <c r="D20" s="35">
        <f>IFERROR(SUMIFS('6. CEI'!$J$12:$J$61,'6. CEI'!$G$12:$G$61,IF($C$11="ALL THEMES","*",$C$11)),"")</f>
        <v>0</v>
      </c>
      <c r="E20" s="35">
        <f>IFERROR(SUMIFS('6. CEI'!$L$12:$L$61,'6. CEI'!$G$12:$G$61,IF($C$11="ALL THEMES","*",$C$11)),"")</f>
        <v>0</v>
      </c>
      <c r="F20" s="35">
        <f>IFERROR(SUMIFS('6. CEI'!$N$12:$N$61,'6. CEI'!$G$12:$G$61,IF($C$11="ALL THEMES","*",$C$11)),"")</f>
        <v>0</v>
      </c>
      <c r="G20" s="35">
        <f>IFERROR(SUMIFS('6. CEI'!$P$12:$P$61,'6. CEI'!$G$12:$G$61,IF($C$11="ALL THEMES","*",$C$11)),"")</f>
        <v>0</v>
      </c>
      <c r="H20" s="35">
        <f>IFERROR(SUMIFS('6. CEI'!$R$12:$R$61,'6. CEI'!$G$12:$G$61,IF($C$11="ALL THEMES","*",$C$11)),"")</f>
        <v>0</v>
      </c>
      <c r="I20" s="41">
        <f t="shared" si="0"/>
        <v>0</v>
      </c>
      <c r="J20" s="4"/>
    </row>
    <row r="21" spans="2:10" ht="30" customHeight="1" outlineLevel="1" x14ac:dyDescent="0.25">
      <c r="B21" s="4"/>
      <c r="C21" s="259" t="s">
        <v>20</v>
      </c>
      <c r="D21" s="35">
        <f>IFERROR(SUMIFS('7. Dissemination'!$J$12:$J$61,'7. Dissemination'!$G$12:$G$61,IF($C$11="ALL THEMES","*",$C$11)),"")</f>
        <v>0</v>
      </c>
      <c r="E21" s="35">
        <f>IFERROR(SUMIFS('7. Dissemination'!$L$12:$L$61,'7. Dissemination'!$G$12:$G$61,IF($C$11="ALL THEMES","*",$C$11)),"")</f>
        <v>0</v>
      </c>
      <c r="F21" s="35">
        <f>IFERROR(SUMIFS('7. Dissemination'!$N$12:$N$61,'7. Dissemination'!$G$12:$G$61,IF($C$11="ALL THEMES","*",$C$11)),"")</f>
        <v>0</v>
      </c>
      <c r="G21" s="35">
        <f>IFERROR(SUMIFS('7. Dissemination'!$P$12:$P$61,'7. Dissemination'!$G$12:$G$61,IF($C$11="ALL THEMES","*",$C$11)),"")</f>
        <v>0</v>
      </c>
      <c r="H21" s="35">
        <f>IFERROR(SUMIFS('7. Dissemination'!$R$12:$R$61,'7. Dissemination'!$G$12:$G$61,IF($C$11="ALL THEMES","*",$C$11)),"")</f>
        <v>0</v>
      </c>
      <c r="I21" s="41">
        <f t="shared" si="0"/>
        <v>0</v>
      </c>
      <c r="J21" s="4"/>
    </row>
    <row r="22" spans="2:10" ht="30" customHeight="1" outlineLevel="1" x14ac:dyDescent="0.25">
      <c r="B22" s="4"/>
      <c r="C22" s="161" t="s">
        <v>631</v>
      </c>
      <c r="D22" s="35">
        <f>IFERROR(SUMIFS('8.MonitoringEvaluation&amp;Learning'!$J$12:$J$61,'8.MonitoringEvaluation&amp;Learning'!$G$12:$G$61,IF($C$11="ALL THEMES","*",$C$11)),"")</f>
        <v>0</v>
      </c>
      <c r="E22" s="35">
        <f>IFERROR(SUMIFS('8.MonitoringEvaluation&amp;Learning'!$L$12:$L$61,'8.MonitoringEvaluation&amp;Learning'!$G$12:$G$61,IF($C$11="ALL THEMES","*",$C$11)),"")</f>
        <v>0</v>
      </c>
      <c r="F22" s="35">
        <f>IFERROR(SUMIFS('8.MonitoringEvaluation&amp;Learning'!$N$12:$N$61,'8.MonitoringEvaluation&amp;Learning'!$G$12:$G$61,IF($C$11="ALL THEMES","*",$C$11)),"")</f>
        <v>0</v>
      </c>
      <c r="G22" s="35">
        <f>IFERROR(SUMIFS('8.MonitoringEvaluation&amp;Learning'!$P$12:$P$61,'8.MonitoringEvaluation&amp;Learning'!$G$12:$G$61,IF($C$11="ALL THEMES","*",$C$11)),"")</f>
        <v>0</v>
      </c>
      <c r="H22" s="35">
        <f>IFERROR(SUMIFS('8.MonitoringEvaluation&amp;Learning'!$R$12:$R$61,'8.MonitoringEvaluation&amp;Learning'!$G$12:$G$61,IF($C$11="ALL THEMES","*",$C$11)),"")</f>
        <v>0</v>
      </c>
      <c r="I22" s="41">
        <f t="shared" si="0"/>
        <v>0</v>
      </c>
      <c r="J22" s="4"/>
    </row>
    <row r="23" spans="2:10" ht="30" customHeight="1" outlineLevel="1" thickBot="1" x14ac:dyDescent="0.3">
      <c r="B23" s="4"/>
      <c r="C23" s="161" t="s">
        <v>22</v>
      </c>
      <c r="D23" s="35">
        <f>IFERROR(SUMIFS('9. Other Direct Costs '!$J$12:$J$61,'9. Other Direct Costs '!$G$12:$G$61,IF($C$11="ALL THEMES","*",$C$11)),"")</f>
        <v>0</v>
      </c>
      <c r="E23" s="35">
        <f>IFERROR(SUMIFS('9. Other Direct Costs '!$L$12:$L$61,'9. Other Direct Costs '!$G$12:$G$61,IF($C$11="ALL THEMES","*",$C$11)),"")</f>
        <v>0</v>
      </c>
      <c r="F23" s="35">
        <f>IFERROR(SUMIFS('9. Other Direct Costs '!$N$12:$N$61,'9. Other Direct Costs '!$G$12:$G$61,IF($C$11="ALL THEMES","*",$C$11)),"")</f>
        <v>0</v>
      </c>
      <c r="G23" s="35">
        <f>IFERROR(SUMIFS('9. Other Direct Costs '!$P$12:$P$61,'9. Other Direct Costs '!$G$12:$G$61,IF($C$11="ALL THEMES","*",$C$11)),"")</f>
        <v>0</v>
      </c>
      <c r="H23" s="35">
        <f>IFERROR(SUMIFS('9. Other Direct Costs '!$R$12:$R$61,'9. Other Direct Costs '!$G$12:$G$61,IF($C$11="ALL THEMES","*",$C$11)),"")</f>
        <v>0</v>
      </c>
      <c r="I23" s="42">
        <f t="shared" si="0"/>
        <v>0</v>
      </c>
      <c r="J23" s="4"/>
    </row>
    <row r="24" spans="2:10" ht="30" customHeight="1" thickBot="1" x14ac:dyDescent="0.3">
      <c r="B24" s="4"/>
      <c r="C24" s="266" t="s">
        <v>23</v>
      </c>
      <c r="D24" s="267">
        <f t="shared" ref="D24:I24" si="1">SUM(D25:D26)</f>
        <v>0</v>
      </c>
      <c r="E24" s="267">
        <f t="shared" si="1"/>
        <v>0</v>
      </c>
      <c r="F24" s="267">
        <f t="shared" si="1"/>
        <v>0</v>
      </c>
      <c r="G24" s="267">
        <f t="shared" si="1"/>
        <v>0</v>
      </c>
      <c r="H24" s="270">
        <f t="shared" si="1"/>
        <v>0</v>
      </c>
      <c r="I24" s="268">
        <f t="shared" si="1"/>
        <v>0</v>
      </c>
      <c r="J24" s="4"/>
    </row>
    <row r="25" spans="2:10" ht="30" customHeight="1" outlineLevel="1" x14ac:dyDescent="0.25">
      <c r="B25" s="4"/>
      <c r="C25" s="244" t="s">
        <v>48</v>
      </c>
      <c r="D25" s="125">
        <f>IFERROR(SUMIFS('10. Indirect Costs'!$L$13:$L$62,'10. Indirect Costs'!$F$13:$F$62,IF($C$11="ALL THEMES","*",$C$11),'10. Indirect Costs'!$G$13:$G$62,"Estate Costs"),"")</f>
        <v>0</v>
      </c>
      <c r="E25" s="125">
        <f>IFERROR(SUMIFS('10. Indirect Costs'!$P$13:$P$62,'10. Indirect Costs'!$F$13:$F$62,IF($C$11="ALL THEMES","*",$C$11), '10. Indirect Costs'!$G$13:$G$62,"Estate Costs"),"")</f>
        <v>0</v>
      </c>
      <c r="F25" s="125">
        <f>IFERROR(SUMIFS('10. Indirect Costs'!$T$13:$T$62,'10. Indirect Costs'!$F$13:$F$62,IF($C$11="ALL THEMES","*",$C$11),'10. Indirect Costs'!$G$13:$G$62,"Estate Costs"),"")</f>
        <v>0</v>
      </c>
      <c r="G25" s="125">
        <f>IFERROR(SUMIFS('10. Indirect Costs'!$X$13:$X$62,'10. Indirect Costs'!$F$13:$F$62,IF($C$11="ALL THEMES","*",$C$11),'10. Indirect Costs'!$G$13:$G$62, "Estate Costs"),"")</f>
        <v>0</v>
      </c>
      <c r="H25" s="126">
        <f>IFERROR(SUMIFS('10. Indirect Costs'!$AB$13:$AB$62,'10. Indirect Costs'!$F$13:$F$62,IF($C$11="ALL THEMES","*",$C$11), '10. Indirect Costs'!$G$13:$G$62,"Estate Costs"),"")</f>
        <v>0</v>
      </c>
      <c r="I25" s="124">
        <f>SUM(D25:H25)</f>
        <v>0</v>
      </c>
      <c r="J25" s="4"/>
    </row>
    <row r="26" spans="2:10" ht="30" customHeight="1" outlineLevel="1" thickBot="1" x14ac:dyDescent="0.3">
      <c r="B26" s="4"/>
      <c r="C26" s="245" t="s">
        <v>49</v>
      </c>
      <c r="D26" s="48">
        <f>IFERROR(SUMIFS('10. Indirect Costs'!$L$13:$L$62,'10. Indirect Costs'!$F$13:$F$62,IF($C$11="ALL THEMES","*",$C$11),'10. Indirect Costs'!$G$13:$G$62,"Other Indirect costs"),"")</f>
        <v>0</v>
      </c>
      <c r="E26" s="48">
        <f>IFERROR(SUMIFS('10. Indirect Costs'!$P$13:$P$62,'10. Indirect Costs'!$F$13:$F$62,IF($C$11="ALL THEMES","*",$C$11), '10. Indirect Costs'!$G$13:$G$62,"Other Indirect costs"),"")</f>
        <v>0</v>
      </c>
      <c r="F26" s="48">
        <f>IFERROR(SUMIFS('10. Indirect Costs'!$T$13:$T$62,'10. Indirect Costs'!$F$13:$F$62,IF($C$11="ALL THEMES","*",$C$11),'10. Indirect Costs'!$G$13:$G$62,"Other Indirect costs"),"")</f>
        <v>0</v>
      </c>
      <c r="G26" s="48">
        <f>IFERROR(SUMIFS('10. Indirect Costs'!$X$13:$X$62,'10. Indirect Costs'!$F$13:$F$62,IF($C$11="ALL THEMES","*",$C$11),'10. Indirect Costs'!$G$13:$G$62, "Other Indirect costs"),"")</f>
        <v>0</v>
      </c>
      <c r="H26" s="50">
        <f>IFERROR(SUMIFS('10. Indirect Costs'!$AB$13:$AB$62,'10. Indirect Costs'!$F$13:$F$62,IF($C$11="ALL THEMES","*",$C$11), '10. Indirect Costs'!$G$13:$G$62,"Other Indirect costs"),"")</f>
        <v>0</v>
      </c>
      <c r="I26" s="123">
        <f>SUM(D26:H26)</f>
        <v>0</v>
      </c>
      <c r="J26" s="4"/>
    </row>
    <row r="27" spans="2:10" ht="30" customHeight="1" thickBot="1" x14ac:dyDescent="0.3">
      <c r="B27" s="4"/>
      <c r="C27" s="43" t="s">
        <v>50</v>
      </c>
      <c r="D27" s="271">
        <f t="shared" ref="D27:I27" si="2">D24+D15</f>
        <v>0</v>
      </c>
      <c r="E27" s="271">
        <f t="shared" si="2"/>
        <v>0</v>
      </c>
      <c r="F27" s="271">
        <f t="shared" si="2"/>
        <v>0</v>
      </c>
      <c r="G27" s="271">
        <f t="shared" si="2"/>
        <v>0</v>
      </c>
      <c r="H27" s="271">
        <f t="shared" si="2"/>
        <v>0</v>
      </c>
      <c r="I27" s="268">
        <f t="shared" si="2"/>
        <v>0</v>
      </c>
      <c r="J27" s="4"/>
    </row>
    <row r="28" spans="2:10" ht="8.25" customHeight="1" x14ac:dyDescent="0.25">
      <c r="B28" s="4"/>
      <c r="C28" s="4"/>
      <c r="D28" s="4"/>
      <c r="E28" s="4"/>
      <c r="F28" s="4"/>
      <c r="G28" s="4"/>
      <c r="H28" s="4"/>
      <c r="I28" s="4"/>
      <c r="J28" s="4"/>
    </row>
    <row r="29" spans="2:10" ht="8.25" customHeight="1" x14ac:dyDescent="0.25">
      <c r="B29" s="4"/>
      <c r="C29" s="4"/>
      <c r="D29" s="4"/>
      <c r="E29" s="4"/>
      <c r="F29" s="4"/>
      <c r="G29" s="4"/>
      <c r="H29" s="4"/>
      <c r="I29" s="4"/>
      <c r="J29" s="4"/>
    </row>
    <row r="30" spans="2:10" ht="8.25" customHeight="1" thickBot="1" x14ac:dyDescent="0.3">
      <c r="C30" s="167"/>
      <c r="D30" s="272"/>
      <c r="E30" s="272"/>
      <c r="F30" s="272"/>
      <c r="G30" s="272"/>
      <c r="H30" s="272"/>
      <c r="I30" s="272"/>
    </row>
    <row r="31" spans="2:10" ht="30" customHeight="1" thickBot="1" x14ac:dyDescent="0.3">
      <c r="C31" s="262" t="s">
        <v>46</v>
      </c>
      <c r="D31" s="263" t="s">
        <v>30</v>
      </c>
      <c r="E31" s="263" t="s">
        <v>31</v>
      </c>
      <c r="F31" s="263" t="s">
        <v>32</v>
      </c>
      <c r="G31" s="263" t="s">
        <v>33</v>
      </c>
      <c r="H31" s="264" t="s">
        <v>34</v>
      </c>
      <c r="I31" s="265" t="s">
        <v>35</v>
      </c>
    </row>
    <row r="32" spans="2:10" ht="30" customHeight="1" thickBot="1" x14ac:dyDescent="0.3">
      <c r="C32" s="266" t="s">
        <v>47</v>
      </c>
      <c r="D32" s="273">
        <f t="shared" ref="D32:I32" si="3">IFERROR(D15/D$27,0)</f>
        <v>0</v>
      </c>
      <c r="E32" s="273">
        <f t="shared" si="3"/>
        <v>0</v>
      </c>
      <c r="F32" s="273">
        <f t="shared" si="3"/>
        <v>0</v>
      </c>
      <c r="G32" s="273">
        <f t="shared" si="3"/>
        <v>0</v>
      </c>
      <c r="H32" s="273">
        <f t="shared" si="3"/>
        <v>0</v>
      </c>
      <c r="I32" s="274">
        <f t="shared" si="3"/>
        <v>0</v>
      </c>
    </row>
    <row r="33" spans="3:9" ht="30" customHeight="1" x14ac:dyDescent="0.25">
      <c r="C33" s="258" t="s">
        <v>15</v>
      </c>
      <c r="D33" s="275">
        <f t="shared" ref="D33:I33" si="4">IFERROR(D16/D$27,0)</f>
        <v>0</v>
      </c>
      <c r="E33" s="275">
        <f t="shared" si="4"/>
        <v>0</v>
      </c>
      <c r="F33" s="275">
        <f t="shared" si="4"/>
        <v>0</v>
      </c>
      <c r="G33" s="275">
        <f t="shared" si="4"/>
        <v>0</v>
      </c>
      <c r="H33" s="275">
        <f t="shared" si="4"/>
        <v>0</v>
      </c>
      <c r="I33" s="54">
        <f t="shared" si="4"/>
        <v>0</v>
      </c>
    </row>
    <row r="34" spans="3:9" ht="30" customHeight="1" x14ac:dyDescent="0.25">
      <c r="C34" s="259" t="s">
        <v>16</v>
      </c>
      <c r="D34" s="127">
        <f t="shared" ref="D34:I34" si="5">IFERROR(D17/D$27,0)</f>
        <v>0</v>
      </c>
      <c r="E34" s="127">
        <f t="shared" si="5"/>
        <v>0</v>
      </c>
      <c r="F34" s="127">
        <f t="shared" si="5"/>
        <v>0</v>
      </c>
      <c r="G34" s="127">
        <f t="shared" si="5"/>
        <v>0</v>
      </c>
      <c r="H34" s="128">
        <f t="shared" si="5"/>
        <v>0</v>
      </c>
      <c r="I34" s="129">
        <f t="shared" si="5"/>
        <v>0</v>
      </c>
    </row>
    <row r="35" spans="3:9" ht="30" customHeight="1" x14ac:dyDescent="0.25">
      <c r="C35" s="259" t="s">
        <v>17</v>
      </c>
      <c r="D35" s="127">
        <f t="shared" ref="D35:I35" si="6">IFERROR(D18/D$27,0)</f>
        <v>0</v>
      </c>
      <c r="E35" s="127">
        <f t="shared" si="6"/>
        <v>0</v>
      </c>
      <c r="F35" s="127">
        <f>IFERROR(F18/F$27,0)</f>
        <v>0</v>
      </c>
      <c r="G35" s="127">
        <f t="shared" si="6"/>
        <v>0</v>
      </c>
      <c r="H35" s="127">
        <f t="shared" si="6"/>
        <v>0</v>
      </c>
      <c r="I35" s="129">
        <f t="shared" si="6"/>
        <v>0</v>
      </c>
    </row>
    <row r="36" spans="3:9" ht="30" customHeight="1" x14ac:dyDescent="0.25">
      <c r="C36" s="259" t="s">
        <v>18</v>
      </c>
      <c r="D36" s="127">
        <f t="shared" ref="D36:I36" si="7">IFERROR(D19/D$27,0)</f>
        <v>0</v>
      </c>
      <c r="E36" s="127">
        <f t="shared" si="7"/>
        <v>0</v>
      </c>
      <c r="F36" s="127">
        <f t="shared" si="7"/>
        <v>0</v>
      </c>
      <c r="G36" s="127">
        <f t="shared" si="7"/>
        <v>0</v>
      </c>
      <c r="H36" s="127">
        <f t="shared" si="7"/>
        <v>0</v>
      </c>
      <c r="I36" s="129">
        <f t="shared" si="7"/>
        <v>0</v>
      </c>
    </row>
    <row r="37" spans="3:9" ht="30" customHeight="1" x14ac:dyDescent="0.25">
      <c r="C37" s="259" t="s">
        <v>19</v>
      </c>
      <c r="D37" s="127">
        <f t="shared" ref="D37:I37" si="8">IFERROR(D20/D$27,0)</f>
        <v>0</v>
      </c>
      <c r="E37" s="127">
        <f t="shared" si="8"/>
        <v>0</v>
      </c>
      <c r="F37" s="127">
        <f t="shared" si="8"/>
        <v>0</v>
      </c>
      <c r="G37" s="127">
        <f t="shared" si="8"/>
        <v>0</v>
      </c>
      <c r="H37" s="127">
        <f t="shared" si="8"/>
        <v>0</v>
      </c>
      <c r="I37" s="129">
        <f t="shared" si="8"/>
        <v>0</v>
      </c>
    </row>
    <row r="38" spans="3:9" ht="30" customHeight="1" x14ac:dyDescent="0.25">
      <c r="C38" s="259" t="s">
        <v>20</v>
      </c>
      <c r="D38" s="127">
        <f t="shared" ref="D38:I38" si="9">IFERROR(D21/D$27,0)</f>
        <v>0</v>
      </c>
      <c r="E38" s="127">
        <f t="shared" si="9"/>
        <v>0</v>
      </c>
      <c r="F38" s="127">
        <f t="shared" si="9"/>
        <v>0</v>
      </c>
      <c r="G38" s="127">
        <f t="shared" si="9"/>
        <v>0</v>
      </c>
      <c r="H38" s="127">
        <f t="shared" si="9"/>
        <v>0</v>
      </c>
      <c r="I38" s="129">
        <f t="shared" si="9"/>
        <v>0</v>
      </c>
    </row>
    <row r="39" spans="3:9" ht="30" customHeight="1" x14ac:dyDescent="0.25">
      <c r="C39" s="161" t="s">
        <v>21</v>
      </c>
      <c r="D39" s="127">
        <f t="shared" ref="D39:I39" si="10">IFERROR(D22/D$27,0)</f>
        <v>0</v>
      </c>
      <c r="E39" s="127">
        <f t="shared" si="10"/>
        <v>0</v>
      </c>
      <c r="F39" s="127">
        <f t="shared" si="10"/>
        <v>0</v>
      </c>
      <c r="G39" s="127">
        <f t="shared" si="10"/>
        <v>0</v>
      </c>
      <c r="H39" s="127">
        <f t="shared" si="10"/>
        <v>0</v>
      </c>
      <c r="I39" s="129">
        <f t="shared" si="10"/>
        <v>0</v>
      </c>
    </row>
    <row r="40" spans="3:9" ht="30" customHeight="1" thickBot="1" x14ac:dyDescent="0.3">
      <c r="C40" s="161" t="s">
        <v>22</v>
      </c>
      <c r="D40" s="127">
        <f t="shared" ref="D40:I40" si="11">IFERROR(D23/D$27,0)</f>
        <v>0</v>
      </c>
      <c r="E40" s="127">
        <f t="shared" si="11"/>
        <v>0</v>
      </c>
      <c r="F40" s="127">
        <f t="shared" si="11"/>
        <v>0</v>
      </c>
      <c r="G40" s="127">
        <f t="shared" si="11"/>
        <v>0</v>
      </c>
      <c r="H40" s="127">
        <f t="shared" si="11"/>
        <v>0</v>
      </c>
      <c r="I40" s="130">
        <f t="shared" si="11"/>
        <v>0</v>
      </c>
    </row>
    <row r="41" spans="3:9" ht="30" customHeight="1" thickBot="1" x14ac:dyDescent="0.3">
      <c r="C41" s="266" t="s">
        <v>23</v>
      </c>
      <c r="D41" s="273">
        <f t="shared" ref="D41:I41" si="12">IFERROR(D24/D$27,0)</f>
        <v>0</v>
      </c>
      <c r="E41" s="273">
        <f t="shared" si="12"/>
        <v>0</v>
      </c>
      <c r="F41" s="273">
        <f t="shared" si="12"/>
        <v>0</v>
      </c>
      <c r="G41" s="273">
        <f t="shared" si="12"/>
        <v>0</v>
      </c>
      <c r="H41" s="276">
        <f t="shared" si="12"/>
        <v>0</v>
      </c>
      <c r="I41" s="274">
        <f t="shared" si="12"/>
        <v>0</v>
      </c>
    </row>
    <row r="42" spans="3:9" ht="30" customHeight="1" x14ac:dyDescent="0.25">
      <c r="C42" s="244" t="s">
        <v>48</v>
      </c>
      <c r="D42" s="131">
        <f t="shared" ref="D42:I42" si="13">IFERROR(D25/D$27,0)</f>
        <v>0</v>
      </c>
      <c r="E42" s="131">
        <f t="shared" si="13"/>
        <v>0</v>
      </c>
      <c r="F42" s="131">
        <f t="shared" si="13"/>
        <v>0</v>
      </c>
      <c r="G42" s="131">
        <f t="shared" si="13"/>
        <v>0</v>
      </c>
      <c r="H42" s="132">
        <f t="shared" si="13"/>
        <v>0</v>
      </c>
      <c r="I42" s="133">
        <f t="shared" si="13"/>
        <v>0</v>
      </c>
    </row>
    <row r="43" spans="3:9" ht="30" customHeight="1" thickBot="1" x14ac:dyDescent="0.3">
      <c r="C43" s="245" t="s">
        <v>49</v>
      </c>
      <c r="D43" s="53">
        <f t="shared" ref="D43:I44" si="14">IFERROR(D26/D$27,0)</f>
        <v>0</v>
      </c>
      <c r="E43" s="53">
        <f t="shared" si="14"/>
        <v>0</v>
      </c>
      <c r="F43" s="53">
        <f t="shared" si="14"/>
        <v>0</v>
      </c>
      <c r="G43" s="53">
        <f t="shared" si="14"/>
        <v>0</v>
      </c>
      <c r="H43" s="134">
        <f t="shared" si="14"/>
        <v>0</v>
      </c>
      <c r="I43" s="135">
        <f t="shared" si="14"/>
        <v>0</v>
      </c>
    </row>
    <row r="44" spans="3:9" ht="30" customHeight="1" thickBot="1" x14ac:dyDescent="0.3">
      <c r="C44" s="43" t="s">
        <v>50</v>
      </c>
      <c r="D44" s="277">
        <f t="shared" si="14"/>
        <v>0</v>
      </c>
      <c r="E44" s="277">
        <f t="shared" si="14"/>
        <v>0</v>
      </c>
      <c r="F44" s="277">
        <f t="shared" si="14"/>
        <v>0</v>
      </c>
      <c r="G44" s="277">
        <f t="shared" si="14"/>
        <v>0</v>
      </c>
      <c r="H44" s="277">
        <f t="shared" si="14"/>
        <v>0</v>
      </c>
      <c r="I44" s="274">
        <f>IFERROR(I27/I$27,0)</f>
        <v>0</v>
      </c>
    </row>
    <row r="45" spans="3:9" ht="8.25" customHeight="1" x14ac:dyDescent="0.25">
      <c r="C45" s="167"/>
      <c r="D45" s="272"/>
      <c r="E45" s="272"/>
      <c r="F45" s="272"/>
      <c r="G45" s="272"/>
      <c r="H45" s="272"/>
      <c r="I45" s="272"/>
    </row>
    <row r="46" spans="3:9" ht="8.25" hidden="1" customHeight="1" x14ac:dyDescent="0.25">
      <c r="C46" s="167"/>
      <c r="D46" s="272"/>
      <c r="E46" s="272"/>
      <c r="F46" s="272"/>
      <c r="G46" s="272"/>
      <c r="H46" s="272"/>
      <c r="I46" s="272"/>
    </row>
    <row r="47" spans="3:9" ht="8.25" hidden="1" customHeight="1" x14ac:dyDescent="0.25">
      <c r="C47" s="167"/>
      <c r="D47" s="272"/>
      <c r="E47" s="272"/>
      <c r="F47" s="272"/>
      <c r="G47" s="272"/>
      <c r="H47" s="272"/>
      <c r="I47" s="272"/>
    </row>
    <row r="48" spans="3:9" ht="8.25" hidden="1" customHeight="1" x14ac:dyDescent="0.25">
      <c r="C48" s="167"/>
      <c r="D48" s="272"/>
      <c r="E48" s="272"/>
      <c r="F48" s="272"/>
      <c r="G48" s="272"/>
      <c r="H48" s="272"/>
      <c r="I48" s="272"/>
    </row>
    <row r="49" spans="3:9" ht="8.25" hidden="1" customHeight="1" x14ac:dyDescent="0.25">
      <c r="C49" s="167"/>
      <c r="D49" s="272"/>
      <c r="E49" s="272"/>
      <c r="F49" s="272"/>
      <c r="G49" s="272"/>
      <c r="H49" s="272"/>
      <c r="I49" s="272"/>
    </row>
    <row r="50" spans="3:9" ht="8.25" hidden="1" customHeight="1" x14ac:dyDescent="0.25">
      <c r="C50" s="167"/>
      <c r="D50" s="272"/>
      <c r="E50" s="272"/>
      <c r="F50" s="272"/>
      <c r="G50" s="272"/>
      <c r="H50" s="272"/>
      <c r="I50" s="272"/>
    </row>
    <row r="51" spans="3:9" ht="8.25" hidden="1" customHeight="1" x14ac:dyDescent="0.25">
      <c r="C51" s="167"/>
      <c r="D51" s="272"/>
      <c r="E51" s="272"/>
      <c r="F51" s="272"/>
      <c r="G51" s="272"/>
      <c r="H51" s="272"/>
      <c r="I51" s="272"/>
    </row>
    <row r="52" spans="3:9" ht="8.25" hidden="1" customHeight="1" x14ac:dyDescent="0.25">
      <c r="C52" s="167"/>
      <c r="D52" s="272"/>
      <c r="E52" s="272"/>
      <c r="F52" s="272"/>
      <c r="G52" s="272"/>
      <c r="H52" s="272"/>
      <c r="I52" s="272"/>
    </row>
    <row r="53" spans="3:9" ht="8.25" hidden="1" customHeight="1" x14ac:dyDescent="0.25">
      <c r="C53" s="167"/>
      <c r="D53" s="272"/>
      <c r="E53" s="272"/>
      <c r="F53" s="272"/>
      <c r="G53" s="272"/>
      <c r="H53" s="272"/>
      <c r="I53" s="272"/>
    </row>
    <row r="54" spans="3:9" ht="8.25" hidden="1" customHeight="1" x14ac:dyDescent="0.25">
      <c r="C54" s="167"/>
      <c r="D54" s="272"/>
      <c r="E54" s="272"/>
      <c r="F54" s="272"/>
      <c r="G54" s="272"/>
      <c r="H54" s="272"/>
      <c r="I54" s="272"/>
    </row>
    <row r="55" spans="3:9" ht="8.25" hidden="1" customHeight="1" x14ac:dyDescent="0.25">
      <c r="C55" s="167"/>
      <c r="D55" s="272"/>
      <c r="E55" s="272"/>
      <c r="F55" s="272"/>
      <c r="G55" s="272"/>
      <c r="H55" s="272"/>
      <c r="I55" s="272"/>
    </row>
    <row r="56" spans="3:9" ht="8.25" hidden="1" customHeight="1" x14ac:dyDescent="0.25">
      <c r="C56" s="167"/>
      <c r="D56" s="272"/>
      <c r="E56" s="272"/>
      <c r="F56" s="272"/>
      <c r="G56" s="272"/>
      <c r="H56" s="272"/>
      <c r="I56" s="272"/>
    </row>
    <row r="57" spans="3:9" ht="8.25" hidden="1" customHeight="1" x14ac:dyDescent="0.25">
      <c r="C57" s="167"/>
      <c r="D57" s="272"/>
      <c r="E57" s="272"/>
      <c r="F57" s="272"/>
      <c r="G57" s="272"/>
      <c r="H57" s="272"/>
      <c r="I57" s="272"/>
    </row>
    <row r="58" spans="3:9" ht="8.25" hidden="1" customHeight="1" x14ac:dyDescent="0.25">
      <c r="C58" s="167"/>
      <c r="D58" s="272"/>
      <c r="E58" s="272"/>
      <c r="F58" s="272"/>
      <c r="G58" s="272"/>
      <c r="H58" s="272"/>
      <c r="I58" s="272"/>
    </row>
    <row r="59" spans="3:9" ht="8.25" hidden="1" customHeight="1" x14ac:dyDescent="0.25">
      <c r="C59" s="167"/>
      <c r="D59" s="272"/>
      <c r="E59" s="272"/>
      <c r="F59" s="272"/>
      <c r="G59" s="272"/>
      <c r="H59" s="272"/>
      <c r="I59" s="272"/>
    </row>
    <row r="60" spans="3:9" ht="8.25" hidden="1" customHeight="1" x14ac:dyDescent="0.25">
      <c r="C60" s="167"/>
      <c r="D60" s="272"/>
      <c r="E60" s="272"/>
      <c r="F60" s="272"/>
      <c r="G60" s="272"/>
      <c r="H60" s="272"/>
      <c r="I60" s="272"/>
    </row>
    <row r="61" spans="3:9" ht="8.25" hidden="1" customHeight="1" x14ac:dyDescent="0.25">
      <c r="C61" s="167"/>
      <c r="D61" s="272"/>
      <c r="E61" s="272"/>
      <c r="F61" s="272"/>
      <c r="G61" s="272"/>
      <c r="H61" s="272"/>
      <c r="I61" s="272"/>
    </row>
    <row r="62" spans="3:9" ht="8.25" hidden="1" customHeight="1" x14ac:dyDescent="0.25">
      <c r="C62" s="167"/>
      <c r="D62" s="272"/>
      <c r="E62" s="272"/>
      <c r="F62" s="272"/>
      <c r="G62" s="272"/>
      <c r="H62" s="272"/>
      <c r="I62" s="272"/>
    </row>
    <row r="63" spans="3:9" ht="8.25" hidden="1" customHeight="1" x14ac:dyDescent="0.25">
      <c r="C63" s="167"/>
      <c r="D63" s="272"/>
      <c r="E63" s="272"/>
      <c r="F63" s="272"/>
      <c r="G63" s="272"/>
      <c r="H63" s="272"/>
      <c r="I63" s="272"/>
    </row>
    <row r="64" spans="3:9" ht="8.25" hidden="1" customHeight="1" x14ac:dyDescent="0.25">
      <c r="C64" s="167"/>
      <c r="D64" s="272"/>
      <c r="E64" s="272"/>
      <c r="F64" s="272"/>
      <c r="G64" s="272"/>
      <c r="H64" s="272"/>
      <c r="I64" s="272"/>
    </row>
    <row r="65" spans="3:9" ht="8.25" hidden="1" customHeight="1" x14ac:dyDescent="0.25">
      <c r="C65" s="167"/>
      <c r="D65" s="272"/>
      <c r="E65" s="272"/>
      <c r="F65" s="272"/>
      <c r="G65" s="272"/>
      <c r="H65" s="272"/>
      <c r="I65" s="272"/>
    </row>
    <row r="66" spans="3:9" ht="8.25" hidden="1" customHeight="1" x14ac:dyDescent="0.25">
      <c r="C66" s="167"/>
      <c r="D66" s="272"/>
      <c r="E66" s="272"/>
      <c r="F66" s="272"/>
      <c r="G66" s="272"/>
      <c r="H66" s="272"/>
      <c r="I66" s="272"/>
    </row>
    <row r="67" spans="3:9" ht="8.25" hidden="1" customHeight="1" x14ac:dyDescent="0.25">
      <c r="C67" s="167"/>
      <c r="D67" s="272"/>
      <c r="E67" s="272"/>
      <c r="F67" s="272"/>
      <c r="G67" s="272"/>
      <c r="H67" s="272"/>
      <c r="I67" s="272"/>
    </row>
    <row r="68" spans="3:9" ht="8.25" hidden="1" customHeight="1" x14ac:dyDescent="0.25">
      <c r="C68" s="167"/>
      <c r="D68" s="272"/>
      <c r="E68" s="272"/>
      <c r="F68" s="272"/>
      <c r="G68" s="272"/>
      <c r="H68" s="272"/>
      <c r="I68" s="272"/>
    </row>
    <row r="69" spans="3:9" ht="8.25" hidden="1" customHeight="1" x14ac:dyDescent="0.25">
      <c r="C69" s="167"/>
      <c r="D69" s="272"/>
      <c r="E69" s="272"/>
      <c r="F69" s="272"/>
      <c r="G69" s="272"/>
      <c r="H69" s="272"/>
      <c r="I69" s="272"/>
    </row>
    <row r="70" spans="3:9" ht="8.25" hidden="1" customHeight="1" x14ac:dyDescent="0.25">
      <c r="C70" s="167"/>
      <c r="D70" s="272"/>
      <c r="E70" s="272"/>
      <c r="F70" s="272"/>
      <c r="G70" s="272"/>
      <c r="H70" s="272"/>
      <c r="I70" s="272"/>
    </row>
    <row r="71" spans="3:9" ht="8.25" hidden="1" customHeight="1" x14ac:dyDescent="0.25">
      <c r="C71" s="167"/>
      <c r="D71" s="272"/>
      <c r="E71" s="272"/>
      <c r="F71" s="272"/>
      <c r="G71" s="272"/>
      <c r="H71" s="272"/>
      <c r="I71" s="272"/>
    </row>
    <row r="72" spans="3:9" ht="8.25" hidden="1" customHeight="1" x14ac:dyDescent="0.25">
      <c r="C72" s="167"/>
      <c r="D72" s="272"/>
      <c r="E72" s="272"/>
      <c r="F72" s="272"/>
      <c r="G72" s="272"/>
      <c r="H72" s="272"/>
      <c r="I72" s="272"/>
    </row>
    <row r="73" spans="3:9" ht="8.25" hidden="1" customHeight="1" x14ac:dyDescent="0.25">
      <c r="C73" s="167"/>
      <c r="D73" s="272"/>
      <c r="E73" s="272"/>
      <c r="F73" s="272"/>
      <c r="G73" s="272"/>
      <c r="H73" s="272"/>
      <c r="I73" s="272"/>
    </row>
    <row r="74" spans="3:9" ht="8.25" hidden="1" customHeight="1" x14ac:dyDescent="0.25">
      <c r="C74" s="167"/>
      <c r="D74" s="272"/>
      <c r="E74" s="272"/>
      <c r="F74" s="272"/>
      <c r="G74" s="272"/>
      <c r="H74" s="272"/>
      <c r="I74" s="272"/>
    </row>
    <row r="75" spans="3:9" ht="8.25" hidden="1" customHeight="1" x14ac:dyDescent="0.25">
      <c r="C75" s="167"/>
      <c r="D75" s="272"/>
      <c r="E75" s="272"/>
      <c r="F75" s="272"/>
      <c r="G75" s="272"/>
      <c r="H75" s="272"/>
      <c r="I75" s="272"/>
    </row>
    <row r="76" spans="3:9" ht="8.25" hidden="1" customHeight="1" x14ac:dyDescent="0.25">
      <c r="C76" s="167"/>
      <c r="D76" s="272"/>
      <c r="E76" s="272"/>
      <c r="F76" s="272"/>
      <c r="G76" s="272"/>
      <c r="H76" s="272"/>
      <c r="I76" s="272"/>
    </row>
    <row r="77" spans="3:9" ht="8.25" hidden="1" customHeight="1" x14ac:dyDescent="0.25">
      <c r="C77" s="167"/>
      <c r="D77" s="272"/>
      <c r="E77" s="272"/>
      <c r="F77" s="272"/>
      <c r="G77" s="272"/>
      <c r="H77" s="272"/>
      <c r="I77" s="272"/>
    </row>
    <row r="78" spans="3:9" ht="8.25" hidden="1" customHeight="1" x14ac:dyDescent="0.25">
      <c r="C78" s="167"/>
      <c r="D78" s="272"/>
      <c r="E78" s="272"/>
      <c r="F78" s="272"/>
      <c r="G78" s="272"/>
      <c r="H78" s="272"/>
      <c r="I78" s="272"/>
    </row>
    <row r="79" spans="3:9" ht="8.25" hidden="1" customHeight="1" x14ac:dyDescent="0.25">
      <c r="C79" s="167"/>
      <c r="D79" s="272"/>
      <c r="E79" s="272"/>
      <c r="F79" s="272"/>
      <c r="G79" s="272"/>
      <c r="H79" s="272"/>
      <c r="I79" s="272"/>
    </row>
    <row r="80" spans="3:9" ht="8.25" hidden="1" customHeight="1" x14ac:dyDescent="0.25">
      <c r="C80" s="167"/>
      <c r="D80" s="272"/>
      <c r="E80" s="272"/>
      <c r="F80" s="272"/>
      <c r="G80" s="272"/>
      <c r="H80" s="272"/>
      <c r="I80" s="272"/>
    </row>
    <row r="81" spans="2:9" ht="8.25" hidden="1" customHeight="1" x14ac:dyDescent="0.25">
      <c r="C81" s="167"/>
      <c r="D81" s="272"/>
      <c r="E81" s="272"/>
      <c r="F81" s="272"/>
      <c r="G81" s="272"/>
      <c r="H81" s="272"/>
      <c r="I81" s="272"/>
    </row>
    <row r="82" spans="2:9" ht="8.25" hidden="1" customHeight="1" x14ac:dyDescent="0.25">
      <c r="C82" s="167"/>
      <c r="D82" s="272"/>
      <c r="E82" s="272"/>
      <c r="F82" s="272"/>
      <c r="G82" s="272"/>
      <c r="H82" s="272"/>
      <c r="I82" s="272"/>
    </row>
    <row r="83" spans="2:9" hidden="1" x14ac:dyDescent="0.25"/>
    <row r="84" spans="2:9" hidden="1" x14ac:dyDescent="0.25">
      <c r="B84">
        <v>1</v>
      </c>
      <c r="C84" t="s">
        <v>51</v>
      </c>
    </row>
    <row r="85" spans="2:9" ht="15.75" hidden="1" thickBot="1" x14ac:dyDescent="0.3">
      <c r="B85">
        <f>B84+1</f>
        <v>2</v>
      </c>
      <c r="C85" t="s">
        <v>45</v>
      </c>
    </row>
    <row r="86" spans="2:9" ht="15.75" hidden="1" thickBot="1" x14ac:dyDescent="0.3">
      <c r="B86">
        <f t="shared" ref="B86:B104" si="15">B85+1</f>
        <v>3</v>
      </c>
      <c r="C86" s="93" t="str">
        <f>IF('START - AWARD DETAILS'!D21=0,"",'START - AWARD DETAILS'!D21)</f>
        <v>CORE</v>
      </c>
    </row>
    <row r="87" spans="2:9" ht="15.75" hidden="1" thickBot="1" x14ac:dyDescent="0.3">
      <c r="B87">
        <f t="shared" si="15"/>
        <v>4</v>
      </c>
      <c r="C87" s="93" t="str">
        <f>IF('START - AWARD DETAILS'!D22=0,"",'START - AWARD DETAILS'!D22)</f>
        <v/>
      </c>
    </row>
    <row r="88" spans="2:9" ht="15.75" hidden="1" thickBot="1" x14ac:dyDescent="0.3">
      <c r="B88">
        <f t="shared" si="15"/>
        <v>5</v>
      </c>
      <c r="C88" s="93" t="str">
        <f>IF('START - AWARD DETAILS'!D23=0,"",'START - AWARD DETAILS'!D23)</f>
        <v/>
      </c>
    </row>
    <row r="89" spans="2:9" ht="15.75" hidden="1" thickBot="1" x14ac:dyDescent="0.3">
      <c r="B89">
        <f t="shared" si="15"/>
        <v>6</v>
      </c>
      <c r="C89" s="93" t="str">
        <f>IF('START - AWARD DETAILS'!D24=0,"",'START - AWARD DETAILS'!D24)</f>
        <v/>
      </c>
    </row>
    <row r="90" spans="2:9" ht="15.75" hidden="1" thickBot="1" x14ac:dyDescent="0.3">
      <c r="B90">
        <f t="shared" si="15"/>
        <v>7</v>
      </c>
      <c r="C90" s="93" t="str">
        <f>IF('START - AWARD DETAILS'!D25=0,"",'START - AWARD DETAILS'!D25)</f>
        <v/>
      </c>
    </row>
    <row r="91" spans="2:9" ht="15.75" hidden="1" thickBot="1" x14ac:dyDescent="0.3">
      <c r="B91">
        <f t="shared" si="15"/>
        <v>8</v>
      </c>
      <c r="C91" s="93" t="str">
        <f>IF('START - AWARD DETAILS'!D26=0,"",'START - AWARD DETAILS'!D26)</f>
        <v/>
      </c>
    </row>
    <row r="92" spans="2:9" ht="15.75" hidden="1" thickBot="1" x14ac:dyDescent="0.3">
      <c r="B92">
        <f t="shared" si="15"/>
        <v>9</v>
      </c>
      <c r="C92" s="93" t="str">
        <f>IF('START - AWARD DETAILS'!D27=0,"",'START - AWARD DETAILS'!D27)</f>
        <v/>
      </c>
    </row>
    <row r="93" spans="2:9" ht="15.75" hidden="1" thickBot="1" x14ac:dyDescent="0.3">
      <c r="B93">
        <f t="shared" si="15"/>
        <v>10</v>
      </c>
      <c r="C93" s="93" t="str">
        <f>IF('START - AWARD DETAILS'!D28=0,"",'START - AWARD DETAILS'!D28)</f>
        <v/>
      </c>
    </row>
    <row r="94" spans="2:9" ht="15.75" hidden="1" thickBot="1" x14ac:dyDescent="0.3">
      <c r="B94">
        <f t="shared" si="15"/>
        <v>11</v>
      </c>
      <c r="C94" s="93" t="str">
        <f>IF('START - AWARD DETAILS'!D29=0,"",'START - AWARD DETAILS'!D29)</f>
        <v/>
      </c>
    </row>
    <row r="95" spans="2:9" ht="15.75" hidden="1" thickBot="1" x14ac:dyDescent="0.3">
      <c r="B95">
        <f t="shared" si="15"/>
        <v>12</v>
      </c>
      <c r="C95" s="93" t="str">
        <f>IF('START - AWARD DETAILS'!D30=0,"",'START - AWARD DETAILS'!D30)</f>
        <v/>
      </c>
    </row>
    <row r="96" spans="2:9" ht="15.75" hidden="1" thickBot="1" x14ac:dyDescent="0.3">
      <c r="B96">
        <f t="shared" si="15"/>
        <v>13</v>
      </c>
      <c r="C96" s="93" t="str">
        <f>IF('START - AWARD DETAILS'!D31=0,"",'START - AWARD DETAILS'!D31)</f>
        <v/>
      </c>
    </row>
    <row r="97" spans="2:3" ht="15.75" hidden="1" thickBot="1" x14ac:dyDescent="0.3">
      <c r="B97">
        <f t="shared" si="15"/>
        <v>14</v>
      </c>
      <c r="C97" s="93" t="str">
        <f>IF('START - AWARD DETAILS'!D32=0,"",'START - AWARD DETAILS'!D32)</f>
        <v/>
      </c>
    </row>
    <row r="98" spans="2:3" ht="15.75" hidden="1" thickBot="1" x14ac:dyDescent="0.3">
      <c r="B98">
        <f t="shared" si="15"/>
        <v>15</v>
      </c>
      <c r="C98" s="93" t="str">
        <f>IF('START - AWARD DETAILS'!D33=0,"",'START - AWARD DETAILS'!D33)</f>
        <v/>
      </c>
    </row>
    <row r="99" spans="2:3" ht="15.75" hidden="1" thickBot="1" x14ac:dyDescent="0.3">
      <c r="B99">
        <f t="shared" si="15"/>
        <v>16</v>
      </c>
      <c r="C99" s="93" t="str">
        <f>IF('START - AWARD DETAILS'!D34=0,"",'START - AWARD DETAILS'!D34)</f>
        <v/>
      </c>
    </row>
    <row r="100" spans="2:3" ht="15.75" hidden="1" thickBot="1" x14ac:dyDescent="0.3">
      <c r="B100">
        <f t="shared" si="15"/>
        <v>17</v>
      </c>
      <c r="C100" s="93" t="str">
        <f>IF('START - AWARD DETAILS'!D35=0,"",'START - AWARD DETAILS'!D35)</f>
        <v/>
      </c>
    </row>
    <row r="101" spans="2:3" ht="15.75" hidden="1" thickBot="1" x14ac:dyDescent="0.3">
      <c r="B101">
        <f t="shared" si="15"/>
        <v>18</v>
      </c>
      <c r="C101" s="93" t="str">
        <f>IF('START - AWARD DETAILS'!D36=0,"",'START - AWARD DETAILS'!D36)</f>
        <v/>
      </c>
    </row>
    <row r="102" spans="2:3" ht="15.75" hidden="1" thickBot="1" x14ac:dyDescent="0.3">
      <c r="B102">
        <f t="shared" si="15"/>
        <v>19</v>
      </c>
      <c r="C102" s="93" t="str">
        <f>IF('START - AWARD DETAILS'!D37=0,"",'START - AWARD DETAILS'!D37)</f>
        <v/>
      </c>
    </row>
    <row r="103" spans="2:3" ht="15.75" hidden="1" thickBot="1" x14ac:dyDescent="0.3">
      <c r="B103">
        <f t="shared" si="15"/>
        <v>20</v>
      </c>
      <c r="C103" s="93" t="str">
        <f>IF('START - AWARD DETAILS'!D38=0,"",'START - AWARD DETAILS'!D38)</f>
        <v/>
      </c>
    </row>
    <row r="104" spans="2:3" ht="15.75" hidden="1" thickBot="1" x14ac:dyDescent="0.3">
      <c r="B104">
        <f t="shared" si="15"/>
        <v>21</v>
      </c>
      <c r="C104" s="93" t="str">
        <f>IF('START - AWARD DETAILS'!D39=0,"",'START - AWARD DETAILS'!D39)</f>
        <v/>
      </c>
    </row>
    <row r="105" spans="2:3" hidden="1" x14ac:dyDescent="0.25">
      <c r="C105" s="93" t="str">
        <f>IF('START - AWARD DETAILS'!D40=0,"",'START - AWARD DETAILS'!D40)</f>
        <v/>
      </c>
    </row>
    <row r="106" spans="2:3" hidden="1" x14ac:dyDescent="0.25"/>
    <row r="107" spans="2:3" hidden="1" x14ac:dyDescent="0.25"/>
    <row r="108" spans="2:3" hidden="1" x14ac:dyDescent="0.25"/>
    <row r="109" spans="2:3" hidden="1" x14ac:dyDescent="0.25"/>
    <row r="110" spans="2:3" hidden="1" x14ac:dyDescent="0.25"/>
    <row r="111" spans="2:3" hidden="1" x14ac:dyDescent="0.25"/>
    <row r="112" spans="2: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sheetData>
  <sheetProtection algorithmName="SHA-512" hashValue="CFJ9vJ3eUI/SsJoHs76tV4z9jAKsE14VfEB0MLSL13P/L74R/7FyxxMhJEOVfWYTeAMYjwBJokaE01rSTqPxrQ==" saltValue="tXTU0spSiBd6ldllRXFY3Q==" spinCount="100000" sheet="1" selectLockedCells="1"/>
  <mergeCells count="2">
    <mergeCell ref="C3:I3"/>
    <mergeCell ref="C9:I9"/>
  </mergeCells>
  <dataValidations count="1">
    <dataValidation type="list" allowBlank="1" showInputMessage="1" showErrorMessage="1" sqref="C11" xr:uid="{00000000-0002-0000-0200-000000000000}">
      <formula1>$C$84:$C$105</formula1>
    </dataValidation>
  </dataValidation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AG210"/>
  <sheetViews>
    <sheetView showGridLines="0" zoomScale="85" zoomScaleNormal="85" workbookViewId="0">
      <selection activeCell="C11" sqref="C11"/>
    </sheetView>
  </sheetViews>
  <sheetFormatPr defaultColWidth="0" defaultRowHeight="0" customHeight="1" zeroHeight="1" x14ac:dyDescent="0.25"/>
  <cols>
    <col min="1" max="2" width="1.42578125" customWidth="1"/>
    <col min="3" max="3" width="30.42578125" customWidth="1"/>
    <col min="4" max="9" width="20.42578125" customWidth="1"/>
    <col min="10" max="11" width="1.42578125" customWidth="1"/>
    <col min="12" max="22" width="10.42578125" customWidth="1"/>
    <col min="23" max="23" width="1.42578125" customWidth="1"/>
    <col min="24" max="33" width="0" hidden="1" customWidth="1"/>
    <col min="34" max="16384" width="4" hidden="1"/>
  </cols>
  <sheetData>
    <row r="1" spans="2:12" ht="8.25" customHeight="1" x14ac:dyDescent="0.25"/>
    <row r="2" spans="2:12" ht="15.75" thickBot="1" x14ac:dyDescent="0.3">
      <c r="B2" s="4"/>
      <c r="C2" s="4"/>
      <c r="D2" s="4"/>
      <c r="E2" s="4"/>
      <c r="F2" s="4"/>
      <c r="G2" s="4"/>
      <c r="H2" s="4"/>
      <c r="I2" s="4"/>
      <c r="J2" s="4"/>
    </row>
    <row r="3" spans="2:12" ht="20.25" customHeight="1" thickBot="1" x14ac:dyDescent="0.3">
      <c r="B3" s="4"/>
      <c r="C3" s="447" t="s">
        <v>53</v>
      </c>
      <c r="D3" s="448"/>
      <c r="E3" s="448"/>
      <c r="F3" s="448"/>
      <c r="G3" s="448"/>
      <c r="H3" s="448"/>
      <c r="I3" s="448"/>
      <c r="J3" s="4"/>
    </row>
    <row r="4" spans="2:12" ht="8.25" customHeight="1" thickBot="1" x14ac:dyDescent="0.3">
      <c r="B4" s="4"/>
      <c r="C4" s="4"/>
      <c r="D4" s="4"/>
      <c r="E4" s="4"/>
      <c r="F4" s="4"/>
      <c r="G4" s="4"/>
      <c r="H4" s="4"/>
      <c r="I4" s="4"/>
      <c r="J4" s="4"/>
    </row>
    <row r="5" spans="2:12" ht="20.25" customHeight="1" thickBot="1" x14ac:dyDescent="0.3">
      <c r="B5" s="36"/>
      <c r="C5" s="5" t="s">
        <v>41</v>
      </c>
      <c r="D5" s="261" t="str">
        <f>IF('START - AWARD DETAILS'!$D$13="","",'START - AWARD DETAILS'!$D$13)</f>
        <v/>
      </c>
      <c r="E5" s="37"/>
      <c r="F5" s="37"/>
      <c r="G5" s="37"/>
      <c r="H5" s="37"/>
      <c r="I5" s="38"/>
      <c r="J5" s="36"/>
    </row>
    <row r="6" spans="2:12" ht="8.25" customHeight="1" thickBot="1" x14ac:dyDescent="0.3">
      <c r="B6" s="36"/>
      <c r="C6" s="36"/>
      <c r="D6" s="36"/>
      <c r="E6" s="36"/>
      <c r="F6" s="36"/>
      <c r="G6" s="36"/>
      <c r="H6" s="36"/>
      <c r="I6" s="36"/>
      <c r="J6" s="36"/>
    </row>
    <row r="7" spans="2:12" ht="20.25" customHeight="1" thickBot="1" x14ac:dyDescent="0.3">
      <c r="B7" s="36"/>
      <c r="C7" s="44" t="s">
        <v>42</v>
      </c>
      <c r="D7" s="261" t="str">
        <f>IF('START - AWARD DETAILS'!$D$14="","",'START - AWARD DETAILS'!$D$14)</f>
        <v/>
      </c>
      <c r="E7" s="37"/>
      <c r="F7" s="37"/>
      <c r="G7" s="37"/>
      <c r="H7" s="37"/>
      <c r="I7" s="38"/>
      <c r="J7" s="36"/>
    </row>
    <row r="8" spans="2:12" ht="8.25" customHeight="1" thickBot="1" x14ac:dyDescent="0.3">
      <c r="B8" s="4"/>
      <c r="C8" s="4"/>
      <c r="D8" s="4"/>
      <c r="E8" s="4"/>
      <c r="F8" s="4"/>
      <c r="G8" s="4"/>
      <c r="H8" s="4"/>
      <c r="I8" s="4"/>
      <c r="J8" s="4"/>
    </row>
    <row r="9" spans="2:12" ht="20.25" customHeight="1" thickBot="1" x14ac:dyDescent="0.3">
      <c r="B9" s="4"/>
      <c r="C9" s="449" t="s">
        <v>43</v>
      </c>
      <c r="D9" s="450"/>
      <c r="E9" s="450"/>
      <c r="F9" s="450"/>
      <c r="G9" s="450"/>
      <c r="H9" s="450"/>
      <c r="I9" s="451"/>
      <c r="J9" s="4"/>
    </row>
    <row r="10" spans="2:12" ht="26.25" customHeight="1" thickBot="1" x14ac:dyDescent="0.3">
      <c r="B10" s="4"/>
      <c r="C10" s="99" t="s">
        <v>54</v>
      </c>
      <c r="D10" s="4"/>
      <c r="E10" s="4"/>
      <c r="F10" s="4"/>
      <c r="G10" s="4"/>
      <c r="H10" s="4"/>
      <c r="I10" s="4"/>
      <c r="J10" s="4"/>
      <c r="L10" s="136"/>
    </row>
    <row r="11" spans="2:12" ht="28.5" customHeight="1" thickBot="1" x14ac:dyDescent="0.3">
      <c r="B11" s="4"/>
      <c r="C11" s="169" t="s">
        <v>45</v>
      </c>
      <c r="D11" s="4"/>
      <c r="E11" s="4"/>
      <c r="F11" s="4"/>
      <c r="G11" s="4"/>
      <c r="H11" s="4"/>
      <c r="I11" s="4"/>
      <c r="J11" s="4"/>
    </row>
    <row r="12" spans="2:12" ht="8.25" customHeight="1" thickBot="1" x14ac:dyDescent="0.3">
      <c r="B12" s="4"/>
      <c r="C12" s="4"/>
      <c r="D12" s="4"/>
      <c r="E12" s="4"/>
      <c r="F12" s="4"/>
      <c r="G12" s="4"/>
      <c r="H12" s="4"/>
      <c r="I12" s="4"/>
      <c r="J12" s="4"/>
    </row>
    <row r="13" spans="2:12" ht="30" customHeight="1" thickBot="1" x14ac:dyDescent="0.3">
      <c r="B13" s="4"/>
      <c r="C13" s="168" t="s">
        <v>55</v>
      </c>
      <c r="D13" s="255" t="s">
        <v>30</v>
      </c>
      <c r="E13" s="255" t="s">
        <v>31</v>
      </c>
      <c r="F13" s="255" t="s">
        <v>32</v>
      </c>
      <c r="G13" s="255" t="s">
        <v>33</v>
      </c>
      <c r="H13" s="256" t="s">
        <v>34</v>
      </c>
      <c r="I13" s="260" t="s">
        <v>35</v>
      </c>
      <c r="J13" s="4"/>
    </row>
    <row r="14" spans="2:12" ht="30" customHeight="1" x14ac:dyDescent="0.25">
      <c r="B14" s="51">
        <v>1</v>
      </c>
      <c r="C14" s="214" t="s">
        <v>56</v>
      </c>
      <c r="D14" s="278">
        <f>IFERROR(SUMIFS('2. Staff Costs (Annual)'!$N$13:$N$312,'2. Staff Costs (Annual)'!$H$13:$H$312,$C14,'2. Staff Costs (Annual)'!$G$13:$G$312,IF($C$11="ALL THEMES","*",$C$11)),"")</f>
        <v>0</v>
      </c>
      <c r="E14" s="278">
        <f>IFERROR(SUMIFS('2. Staff Costs (Annual)'!$S$13:$S$312,'2. Staff Costs (Annual)'!$H$13:$H$312,$C14,'2. Staff Costs (Annual)'!$G$13:$G$312,IF($C$11="ALL THEMES","*",$C$11)),"")</f>
        <v>0</v>
      </c>
      <c r="F14" s="278">
        <f>IFERROR(SUMIFS('2. Staff Costs (Annual)'!$X$13:$X$312,'2. Staff Costs (Annual)'!$H$13:$H$312,$C14,'2. Staff Costs (Annual)'!$G$13:$G$312,IF($C$11="ALL THEMES","*",$C$11)),"")</f>
        <v>0</v>
      </c>
      <c r="G14" s="278">
        <f>IFERROR(SUMIFS('2. Staff Costs (Annual)'!$AC$13:$AC$312,'2. Staff Costs (Annual)'!$H$13:$H$312,$C14,'2. Staff Costs (Annual)'!$G$13:$G$312,IF($C$11="ALL THEMES","*",$C$11)),"")</f>
        <v>0</v>
      </c>
      <c r="H14" s="278">
        <f>IFERROR(SUMIFS('2. Staff Costs (Annual)'!$AH$13:$AH$312,'2. Staff Costs (Annual)'!$H$13:$H$312,$C14,'2. Staff Costs (Annual)'!$G$13:$G$312,IF($C$11="ALL THEMES","*",$C$11)),"")</f>
        <v>0</v>
      </c>
      <c r="I14" s="279">
        <f>SUM(D14:H14)</f>
        <v>0</v>
      </c>
      <c r="J14" s="4"/>
    </row>
    <row r="15" spans="2:12" ht="30" customHeight="1" x14ac:dyDescent="0.25">
      <c r="B15" s="51">
        <v>2</v>
      </c>
      <c r="C15" s="214" t="s">
        <v>57</v>
      </c>
      <c r="D15" s="278">
        <f>IFERROR(SUMIFS('2. Staff Costs (Annual)'!$N$13:$N$312,'2. Staff Costs (Annual)'!$H$13:$H$312,$C15,'2. Staff Costs (Annual)'!$G$13:$G$312,IF($C$11="ALL THEMES","*",$C$11)),"")</f>
        <v>0</v>
      </c>
      <c r="E15" s="278">
        <f>IFERROR(SUMIFS('2. Staff Costs (Annual)'!$S$13:$S$312,'2. Staff Costs (Annual)'!$H$13:$H$312,'Summary of Staff by Type'!$C15,'2. Staff Costs (Annual)'!$G$13:$G$312,IF($C$11="ALL THEMES","*",$C$11)),"")</f>
        <v>0</v>
      </c>
      <c r="F15" s="278">
        <f>IFERROR(SUMIFS('2. Staff Costs (Annual)'!$X$13:$X$312,'2. Staff Costs (Annual)'!$H$13:$H$312,$C15,'2. Staff Costs (Annual)'!$G$13:$G$312,IF($C$11="ALL THEMES","*",$C$11)),"")</f>
        <v>0</v>
      </c>
      <c r="G15" s="278">
        <f>IFERROR(SUMIFS('2. Staff Costs (Annual)'!$AC$13:$AC$312,'2. Staff Costs (Annual)'!$H$13:$H$312,$C15,'2. Staff Costs (Annual)'!$G$13:$G$312,IF($C$11="ALL THEMES","*",$C$11)),"")</f>
        <v>0</v>
      </c>
      <c r="H15" s="278">
        <f>IFERROR(SUMIFS('2. Staff Costs (Annual)'!$AH$13:$AH$312,'2. Staff Costs (Annual)'!$H$13:$H$312,$C15,'2. Staff Costs (Annual)'!$G$13:$G$312,IF($C$11="ALL THEMES","*",$C$11)),"")</f>
        <v>0</v>
      </c>
      <c r="I15" s="279">
        <f>SUM(D15:H15)</f>
        <v>0</v>
      </c>
      <c r="J15" s="4"/>
    </row>
    <row r="16" spans="2:12" ht="30" customHeight="1" x14ac:dyDescent="0.25">
      <c r="B16" s="51">
        <v>3</v>
      </c>
      <c r="C16" s="214" t="s">
        <v>58</v>
      </c>
      <c r="D16" s="278">
        <f>IFERROR(SUMIFS('2. Staff Costs (Annual)'!$N$13:$N$312,'2. Staff Costs (Annual)'!$H$13:$H$312,$C16,'2. Staff Costs (Annual)'!$G$13:$G$312,IF($C$11="ALL THEMES","*",$C$11)),"")</f>
        <v>0</v>
      </c>
      <c r="E16" s="278">
        <f>IFERROR(SUMIFS('2. Staff Costs (Annual)'!$S$13:$S$312,'2. Staff Costs (Annual)'!$H$13:$H$312,'Summary of Staff by Type'!$C16,'2. Staff Costs (Annual)'!$G$13:$G$312,IF($C$11="ALL THEMES","*",$C$11)),"")</f>
        <v>0</v>
      </c>
      <c r="F16" s="278">
        <f>IFERROR(SUMIFS('2. Staff Costs (Annual)'!$X$13:$X$312,'2. Staff Costs (Annual)'!$H$13:$H$312,$C16,'2. Staff Costs (Annual)'!$G$13:$G$312,IF($C$11="ALL THEMES","*",$C$11)),"")</f>
        <v>0</v>
      </c>
      <c r="G16" s="278">
        <f>IFERROR(SUMIFS('2. Staff Costs (Annual)'!$AC$13:$AC$312,'2. Staff Costs (Annual)'!$H$13:$H$312,$C16,'2. Staff Costs (Annual)'!$G$13:$G$312,IF($C$11="ALL THEMES","*",$C$11)),"")</f>
        <v>0</v>
      </c>
      <c r="H16" s="278">
        <f>IFERROR(SUMIFS('2. Staff Costs (Annual)'!$AH$13:$AH$312,'2. Staff Costs (Annual)'!$H$13:$H$312,$C16,'2. Staff Costs (Annual)'!$G$13:$G$312,IF($C$11="ALL THEMES","*",$C$11)),"")</f>
        <v>0</v>
      </c>
      <c r="I16" s="279">
        <f>SUM(D16:H16)</f>
        <v>0</v>
      </c>
      <c r="J16" s="4"/>
    </row>
    <row r="17" spans="2:10" ht="30" customHeight="1" thickBot="1" x14ac:dyDescent="0.3">
      <c r="B17" s="51">
        <v>4</v>
      </c>
      <c r="C17" s="214" t="s">
        <v>59</v>
      </c>
      <c r="D17" s="278">
        <f>IFERROR(SUMIFS('2. Staff Costs (Annual)'!$N$13:$N$312,'2. Staff Costs (Annual)'!$H$13:$H$312,$C17,'2. Staff Costs (Annual)'!$G$13:$G$312,IF($C$11="ALL THEMES","*",$C$11)),"")</f>
        <v>0</v>
      </c>
      <c r="E17" s="278">
        <f>IFERROR(SUMIFS('2. Staff Costs (Annual)'!$S$13:$S$312,'2. Staff Costs (Annual)'!$H$13:$H$312,'Summary of Staff by Type'!$C17,'2. Staff Costs (Annual)'!$G$13:$G$312,IF($C$11="ALL THEMES","*",$C$11)),"")</f>
        <v>0</v>
      </c>
      <c r="F17" s="278">
        <f>IFERROR(SUMIFS('2. Staff Costs (Annual)'!$X$13:$X$312,'2. Staff Costs (Annual)'!$H$13:$H$312,$C17,'2. Staff Costs (Annual)'!$G$13:$G$312,IF($C$11="ALL THEMES","*",$C$11)),"")</f>
        <v>0</v>
      </c>
      <c r="G17" s="278">
        <f>IFERROR(SUMIFS('2. Staff Costs (Annual)'!$AC$13:$AC$312,'2. Staff Costs (Annual)'!$H$13:$H$312,$C17,'2. Staff Costs (Annual)'!$G$13:$G$312,IF($C$11="ALL THEMES","*",$C$11)),"")</f>
        <v>0</v>
      </c>
      <c r="H17" s="278">
        <f>IFERROR(SUMIFS('2. Staff Costs (Annual)'!$AH$13:$AH$312,'2. Staff Costs (Annual)'!$H$13:$H$312,$C17,'2. Staff Costs (Annual)'!$G$13:$G$312,IF($C$11="ALL THEMES","*",$C$11)),"")</f>
        <v>0</v>
      </c>
      <c r="I17" s="279">
        <f>SUM(D17:H17)</f>
        <v>0</v>
      </c>
      <c r="J17" s="4"/>
    </row>
    <row r="18" spans="2:10" ht="30" customHeight="1" thickBot="1" x14ac:dyDescent="0.3">
      <c r="B18" s="51">
        <v>6</v>
      </c>
      <c r="C18" s="52" t="s">
        <v>6</v>
      </c>
      <c r="D18" s="271">
        <f>SUM(D14:D17)</f>
        <v>0</v>
      </c>
      <c r="E18" s="271">
        <f>SUM(E14:E17)</f>
        <v>0</v>
      </c>
      <c r="F18" s="271">
        <f>SUM(F14:F17)</f>
        <v>0</v>
      </c>
      <c r="G18" s="271">
        <f>SUM(G14:G17)</f>
        <v>0</v>
      </c>
      <c r="H18" s="271">
        <f>SUM(H14:H17)</f>
        <v>0</v>
      </c>
      <c r="I18" s="268">
        <f>SUM(I13:I17)</f>
        <v>0</v>
      </c>
      <c r="J18" s="4"/>
    </row>
    <row r="19" spans="2:10" ht="30" customHeight="1" x14ac:dyDescent="0.25">
      <c r="B19" s="51">
        <v>7</v>
      </c>
      <c r="C19" s="4"/>
      <c r="D19" s="4"/>
      <c r="E19" s="4"/>
      <c r="F19" s="4"/>
      <c r="G19" s="4"/>
      <c r="H19" s="4"/>
      <c r="I19" s="4"/>
      <c r="J19" s="4"/>
    </row>
    <row r="20" spans="2:10" ht="30" customHeight="1" thickBot="1" x14ac:dyDescent="0.3">
      <c r="B20" s="51">
        <v>8</v>
      </c>
      <c r="C20" s="4"/>
      <c r="D20" s="4"/>
      <c r="E20" s="4"/>
      <c r="F20" s="4"/>
      <c r="G20" s="4"/>
      <c r="H20" s="4"/>
      <c r="I20" s="4"/>
      <c r="J20" s="4"/>
    </row>
    <row r="21" spans="2:10" ht="30" customHeight="1" thickBot="1" x14ac:dyDescent="0.3">
      <c r="B21" s="51">
        <v>9</v>
      </c>
      <c r="C21" s="168" t="s">
        <v>60</v>
      </c>
      <c r="D21" s="255" t="s">
        <v>61</v>
      </c>
      <c r="E21" s="255" t="s">
        <v>62</v>
      </c>
      <c r="F21" s="255" t="s">
        <v>63</v>
      </c>
      <c r="G21" s="255" t="s">
        <v>64</v>
      </c>
      <c r="H21" s="256" t="s">
        <v>65</v>
      </c>
      <c r="I21" s="260" t="s">
        <v>66</v>
      </c>
      <c r="J21" s="4"/>
    </row>
    <row r="22" spans="2:10" ht="30" customHeight="1" x14ac:dyDescent="0.25">
      <c r="B22" s="51">
        <v>10</v>
      </c>
      <c r="C22" s="214" t="s">
        <v>56</v>
      </c>
      <c r="D22" s="280">
        <f>IFERROR(D14/$D$18,0)</f>
        <v>0</v>
      </c>
      <c r="E22" s="280">
        <f>IFERROR(E14/$E$18,0)</f>
        <v>0</v>
      </c>
      <c r="F22" s="280">
        <f>IFERROR(F14/$F$18,0)</f>
        <v>0</v>
      </c>
      <c r="G22" s="280">
        <f>IFERROR(G14/$G$18,0)</f>
        <v>0</v>
      </c>
      <c r="H22" s="280">
        <f>IFERROR(H14/$H$18,0)</f>
        <v>0</v>
      </c>
      <c r="I22" s="281">
        <f>IFERROR(I14/$I$18,0)</f>
        <v>0</v>
      </c>
      <c r="J22" s="4"/>
    </row>
    <row r="23" spans="2:10" ht="30" customHeight="1" x14ac:dyDescent="0.25">
      <c r="B23" s="51">
        <v>11</v>
      </c>
      <c r="C23" s="214" t="s">
        <v>57</v>
      </c>
      <c r="D23" s="280">
        <f>IFERROR(D15/$D$18,0)</f>
        <v>0</v>
      </c>
      <c r="E23" s="280">
        <f>IFERROR(E15/$E$18,0)</f>
        <v>0</v>
      </c>
      <c r="F23" s="280">
        <f>IFERROR(F15/$F$18,0)</f>
        <v>0</v>
      </c>
      <c r="G23" s="280">
        <f>IFERROR(G15/$G$18,0)</f>
        <v>0</v>
      </c>
      <c r="H23" s="280">
        <f>IFERROR(H15/$H$18,0)</f>
        <v>0</v>
      </c>
      <c r="I23" s="281">
        <f>IFERROR(I15/$I$18,0)</f>
        <v>0</v>
      </c>
      <c r="J23" s="4"/>
    </row>
    <row r="24" spans="2:10" ht="30" customHeight="1" x14ac:dyDescent="0.25">
      <c r="B24" s="51">
        <v>12</v>
      </c>
      <c r="C24" s="214" t="s">
        <v>67</v>
      </c>
      <c r="D24" s="280">
        <f>IFERROR(D16/$D$18,0)</f>
        <v>0</v>
      </c>
      <c r="E24" s="280">
        <f>IFERROR(E16/$E$18,0)</f>
        <v>0</v>
      </c>
      <c r="F24" s="280">
        <f>IFERROR(F16/$F$18,0)</f>
        <v>0</v>
      </c>
      <c r="G24" s="280">
        <f>IFERROR(G16/$G$18,0)</f>
        <v>0</v>
      </c>
      <c r="H24" s="280">
        <f>IFERROR(H16/$H$18,0)</f>
        <v>0</v>
      </c>
      <c r="I24" s="281">
        <f>IFERROR(I16/$I$18,0)</f>
        <v>0</v>
      </c>
      <c r="J24" s="4"/>
    </row>
    <row r="25" spans="2:10" ht="30" customHeight="1" thickBot="1" x14ac:dyDescent="0.3">
      <c r="B25" s="51">
        <v>13</v>
      </c>
      <c r="C25" s="214" t="s">
        <v>59</v>
      </c>
      <c r="D25" s="280">
        <f>IFERROR(D17/$D$18,0)</f>
        <v>0</v>
      </c>
      <c r="E25" s="280">
        <f>IFERROR(E17/$E$18,0)</f>
        <v>0</v>
      </c>
      <c r="F25" s="280">
        <f>IFERROR(F17/$F$18,0)</f>
        <v>0</v>
      </c>
      <c r="G25" s="280">
        <f>IFERROR(G17/$G$18,0)</f>
        <v>0</v>
      </c>
      <c r="H25" s="280">
        <f>IFERROR(H17/$H$18,0)</f>
        <v>0</v>
      </c>
      <c r="I25" s="281">
        <f>IFERROR(I17/$I$18,0)</f>
        <v>0</v>
      </c>
      <c r="J25" s="4"/>
    </row>
    <row r="26" spans="2:10" ht="30" customHeight="1" thickBot="1" x14ac:dyDescent="0.3">
      <c r="B26" s="51">
        <v>15</v>
      </c>
      <c r="C26" s="52" t="s">
        <v>6</v>
      </c>
      <c r="D26" s="277">
        <f t="shared" ref="D26:I26" si="0">SUM(D22:D25)</f>
        <v>0</v>
      </c>
      <c r="E26" s="277">
        <f t="shared" si="0"/>
        <v>0</v>
      </c>
      <c r="F26" s="277">
        <f t="shared" si="0"/>
        <v>0</v>
      </c>
      <c r="G26" s="277">
        <f t="shared" si="0"/>
        <v>0</v>
      </c>
      <c r="H26" s="277">
        <f t="shared" si="0"/>
        <v>0</v>
      </c>
      <c r="I26" s="274">
        <f t="shared" si="0"/>
        <v>0</v>
      </c>
      <c r="J26" s="4"/>
    </row>
    <row r="27" spans="2:10" ht="30" customHeight="1" x14ac:dyDescent="0.25">
      <c r="B27" s="51">
        <v>16</v>
      </c>
      <c r="C27" s="4"/>
      <c r="D27" s="4"/>
      <c r="E27" s="4"/>
      <c r="F27" s="4"/>
      <c r="G27" s="4"/>
      <c r="H27" s="4"/>
      <c r="I27" s="4"/>
      <c r="J27" s="4"/>
    </row>
    <row r="28" spans="2:10" ht="30" customHeight="1" thickBot="1" x14ac:dyDescent="0.3">
      <c r="B28" s="51">
        <v>17</v>
      </c>
      <c r="C28" s="4"/>
      <c r="D28" s="4"/>
      <c r="E28" s="4"/>
      <c r="F28" s="4"/>
      <c r="G28" s="4"/>
      <c r="H28" s="4"/>
      <c r="I28" s="4"/>
      <c r="J28" s="4"/>
    </row>
    <row r="29" spans="2:10" ht="30" customHeight="1" thickBot="1" x14ac:dyDescent="0.3">
      <c r="B29" s="51">
        <v>18</v>
      </c>
      <c r="C29" s="282" t="s">
        <v>68</v>
      </c>
      <c r="D29" s="255" t="s">
        <v>69</v>
      </c>
      <c r="E29" s="255" t="s">
        <v>70</v>
      </c>
      <c r="F29" s="255" t="s">
        <v>71</v>
      </c>
      <c r="G29" s="255" t="s">
        <v>72</v>
      </c>
      <c r="H29" s="256" t="s">
        <v>73</v>
      </c>
      <c r="I29" s="260" t="s">
        <v>74</v>
      </c>
      <c r="J29" s="4"/>
    </row>
    <row r="30" spans="2:10" ht="30" customHeight="1" x14ac:dyDescent="0.25">
      <c r="B30" s="51">
        <v>19</v>
      </c>
      <c r="C30" s="214" t="s">
        <v>56</v>
      </c>
      <c r="D30" s="283">
        <f>IFERROR(SUMIFS('2. Staff Costs (Annual)'!$M$13:$M$312,'2. Staff Costs (Annual)'!$H$13:$H$312,$C30,'2. Staff Costs (Annual)'!$G$13:$G$312,IF($C$11="ALL THEMES","*",$C$11)),0)</f>
        <v>0</v>
      </c>
      <c r="E30" s="283">
        <f>IFERROR(SUMIFS('2. Staff Costs (Annual)'!$R$13:$R$312,'2. Staff Costs (Annual)'!$H$13:$H$312,$C30,'2. Staff Costs (Annual)'!$G$13:$G$312,IF($C$11="ALL THEMES","*",$C$11)),0)</f>
        <v>0</v>
      </c>
      <c r="F30" s="283">
        <f>IFERROR(SUMIFS('2. Staff Costs (Annual)'!$W$13:$W$312,'2. Staff Costs (Annual)'!$H$13:$H$312,$C30,'2. Staff Costs (Annual)'!$G$13:$G$312,IF($C$11="ALL THEMES","*",$C$11)),0)</f>
        <v>0</v>
      </c>
      <c r="G30" s="283">
        <f>IFERROR(SUMIFS('2. Staff Costs (Annual)'!$AB$13:$AB$312,'2. Staff Costs (Annual)'!$H$13:$H$312,$C30,'2. Staff Costs (Annual)'!$G$13:$G$312,IF($C$11="ALL THEMES","*",$C$11)),0)</f>
        <v>0</v>
      </c>
      <c r="H30" s="283">
        <f>IFERROR(SUMIFS('2. Staff Costs (Annual)'!$AG$13:$AG$312,'2. Staff Costs (Annual)'!$H$13:$H$312,$C30,'2. Staff Costs (Annual)'!$G$13:$G$312,IF($C$11="ALL THEMES","*",$C$11)),0)</f>
        <v>0</v>
      </c>
      <c r="I30" s="284">
        <f>SUM(D30:H30)</f>
        <v>0</v>
      </c>
      <c r="J30" s="4"/>
    </row>
    <row r="31" spans="2:10" ht="30" customHeight="1" x14ac:dyDescent="0.25">
      <c r="B31" s="51">
        <v>20</v>
      </c>
      <c r="C31" s="214" t="s">
        <v>57</v>
      </c>
      <c r="D31" s="283">
        <f>IFERROR(SUMIFS('2. Staff Costs (Annual)'!$M$13:$M$312,'2. Staff Costs (Annual)'!$H$13:$H$312,$C31,'2. Staff Costs (Annual)'!$G$13:$G$312,IF($C$11="ALL THEMES","*",$C$11)),0)</f>
        <v>0</v>
      </c>
      <c r="E31" s="283">
        <f>IFERROR(SUMIFS('2. Staff Costs (Annual)'!$R$13:$R$312,'2. Staff Costs (Annual)'!$H$13:$H$312,$C31,'2. Staff Costs (Annual)'!$G$13:$G$312,IF($C$11="ALL THEMES","*",$C$11)),0)</f>
        <v>0</v>
      </c>
      <c r="F31" s="283">
        <f>IFERROR(SUMIFS('2. Staff Costs (Annual)'!$W$13:$W$312,'2. Staff Costs (Annual)'!$H$13:$H$312,$C31,'2. Staff Costs (Annual)'!$G$13:$G$312,IF($C$11="ALL THEMES","*",$C$11)),0)</f>
        <v>0</v>
      </c>
      <c r="G31" s="283">
        <f>IFERROR(SUMIFS('2. Staff Costs (Annual)'!$AB$13:$AB$312,'2. Staff Costs (Annual)'!$H$13:$H$312,$C31,'2. Staff Costs (Annual)'!$G$13:$G$312,IF($C$11="ALL THEMES","*",$C$11)),0)</f>
        <v>0</v>
      </c>
      <c r="H31" s="283">
        <f>IFERROR(SUMIFS('2. Staff Costs (Annual)'!$AG$13:$AG$312,'2. Staff Costs (Annual)'!$H$13:$H$312,$C31,'2. Staff Costs (Annual)'!$G$13:$G$312,IF($C$11="ALL THEMES","*",$C$11)),0)</f>
        <v>0</v>
      </c>
      <c r="I31" s="284">
        <f>SUM(D31:H31)</f>
        <v>0</v>
      </c>
      <c r="J31" s="4"/>
    </row>
    <row r="32" spans="2:10" ht="30" customHeight="1" x14ac:dyDescent="0.25">
      <c r="B32" s="51">
        <v>21</v>
      </c>
      <c r="C32" s="214" t="s">
        <v>58</v>
      </c>
      <c r="D32" s="283">
        <f>IFERROR(SUMIFS('2. Staff Costs (Annual)'!$M$13:$M$312,'2. Staff Costs (Annual)'!$H$13:$H$312,$C32,'2. Staff Costs (Annual)'!$G$13:$G$312,IF($C$11="ALL THEMES","*",$C$11)),0)</f>
        <v>0</v>
      </c>
      <c r="E32" s="283">
        <f>IFERROR(SUMIFS('2. Staff Costs (Annual)'!$R$13:$R$312,'2. Staff Costs (Annual)'!$H$13:$H$312,$C32,'2. Staff Costs (Annual)'!$G$13:$G$312,IF($C$11="ALL THEMES","*",$C$11)),0)</f>
        <v>0</v>
      </c>
      <c r="F32" s="283">
        <f>IFERROR(SUMIFS('2. Staff Costs (Annual)'!$W$13:$W$312,'2. Staff Costs (Annual)'!$H$13:$H$312,$C32,'2. Staff Costs (Annual)'!$G$13:$G$312,IF($C$11="ALL THEMES","*",$C$11)),0)</f>
        <v>0</v>
      </c>
      <c r="G32" s="283">
        <f>IFERROR(SUMIFS('2. Staff Costs (Annual)'!$AB$13:$AB$312,'2. Staff Costs (Annual)'!$H$13:$H$312,$C32,'2. Staff Costs (Annual)'!$G$13:$G$312,IF($C$11="ALL THEMES","*",$C$11)),0)</f>
        <v>0</v>
      </c>
      <c r="H32" s="283">
        <f>IFERROR(SUMIFS('2. Staff Costs (Annual)'!$AG$13:$AG$312,'2. Staff Costs (Annual)'!$H$13:$H$312,$C32,'2. Staff Costs (Annual)'!$G$13:$G$312,IF($C$11="ALL THEMES","*",$C$11)),0)</f>
        <v>0</v>
      </c>
      <c r="I32" s="284">
        <f>SUM(D32:H32)</f>
        <v>0</v>
      </c>
      <c r="J32" s="4"/>
    </row>
    <row r="33" spans="2:10" ht="30" customHeight="1" thickBot="1" x14ac:dyDescent="0.3">
      <c r="B33" s="51">
        <v>22</v>
      </c>
      <c r="C33" s="214" t="s">
        <v>59</v>
      </c>
      <c r="D33" s="283">
        <f>IFERROR(SUMIFS('2. Staff Costs (Annual)'!$M$13:$M$312,'2. Staff Costs (Annual)'!$H$13:$H$312,$C33,'2. Staff Costs (Annual)'!$G$13:$G$312,IF($C$11="ALL THEMES","*",$C$11)),0)</f>
        <v>0</v>
      </c>
      <c r="E33" s="283">
        <f>IFERROR(SUMIFS('2. Staff Costs (Annual)'!$R$13:$R$312,'2. Staff Costs (Annual)'!$H$13:$H$312,$C33,'2. Staff Costs (Annual)'!$G$13:$G$312,IF($C$11="ALL THEMES","*",$C$11)),0)</f>
        <v>0</v>
      </c>
      <c r="F33" s="283">
        <f>IFERROR(SUMIFS('2. Staff Costs (Annual)'!$W$13:$W$312,'2. Staff Costs (Annual)'!$H$13:$H$312,$C33,'2. Staff Costs (Annual)'!$G$13:$G$312,IF($C$11="ALL THEMES","*",$C$11)),0)</f>
        <v>0</v>
      </c>
      <c r="G33" s="283">
        <f>IFERROR(SUMIFS('2. Staff Costs (Annual)'!$AB$13:$AB$312,'2. Staff Costs (Annual)'!$H$13:$H$312,$C33,'2. Staff Costs (Annual)'!$G$13:$G$312,IF($C$11="ALL THEMES","*",$C$11)),0)</f>
        <v>0</v>
      </c>
      <c r="H33" s="283">
        <f>IFERROR(SUMIFS('2. Staff Costs (Annual)'!$AG$13:$AG$312,'2. Staff Costs (Annual)'!$H$13:$H$312,$C33,'2. Staff Costs (Annual)'!$G$13:$G$312,IF($C$11="ALL THEMES","*",$C$11)),0)</f>
        <v>0</v>
      </c>
      <c r="I33" s="284">
        <f>SUM(D33:H33)</f>
        <v>0</v>
      </c>
      <c r="J33" s="4"/>
    </row>
    <row r="34" spans="2:10" ht="30" customHeight="1" thickBot="1" x14ac:dyDescent="0.3">
      <c r="B34" s="51">
        <v>25</v>
      </c>
      <c r="C34" s="52" t="s">
        <v>6</v>
      </c>
      <c r="D34" s="285">
        <f t="shared" ref="D34:I34" si="1">SUM(D30:D33)</f>
        <v>0</v>
      </c>
      <c r="E34" s="285">
        <f t="shared" si="1"/>
        <v>0</v>
      </c>
      <c r="F34" s="285">
        <f t="shared" si="1"/>
        <v>0</v>
      </c>
      <c r="G34" s="285">
        <f t="shared" si="1"/>
        <v>0</v>
      </c>
      <c r="H34" s="285">
        <f t="shared" si="1"/>
        <v>0</v>
      </c>
      <c r="I34" s="286">
        <f t="shared" si="1"/>
        <v>0</v>
      </c>
      <c r="J34" s="4"/>
    </row>
    <row r="35" spans="2:10" ht="30" customHeight="1" x14ac:dyDescent="0.25">
      <c r="B35" s="51">
        <v>26</v>
      </c>
      <c r="C35" s="4"/>
      <c r="D35" s="4"/>
      <c r="E35" s="4"/>
      <c r="F35" s="4"/>
      <c r="G35" s="4"/>
      <c r="H35" s="4"/>
      <c r="I35" s="4"/>
      <c r="J35" s="4"/>
    </row>
    <row r="36" spans="2:10" ht="30" customHeight="1" thickBot="1" x14ac:dyDescent="0.3">
      <c r="B36" s="51">
        <v>27</v>
      </c>
      <c r="C36" s="4"/>
      <c r="D36" s="4"/>
      <c r="E36" s="4"/>
      <c r="F36" s="4"/>
      <c r="G36" s="4"/>
      <c r="H36" s="4"/>
      <c r="I36" s="4"/>
      <c r="J36" s="4"/>
    </row>
    <row r="37" spans="2:10" ht="39" thickBot="1" x14ac:dyDescent="0.3">
      <c r="B37" s="51">
        <v>28</v>
      </c>
      <c r="C37" s="168" t="s">
        <v>75</v>
      </c>
      <c r="D37" s="255" t="s">
        <v>76</v>
      </c>
      <c r="E37" s="255" t="s">
        <v>77</v>
      </c>
      <c r="F37" s="255" t="s">
        <v>78</v>
      </c>
      <c r="G37" s="255" t="s">
        <v>79</v>
      </c>
      <c r="H37" s="256" t="s">
        <v>80</v>
      </c>
      <c r="I37" s="260" t="s">
        <v>81</v>
      </c>
      <c r="J37" s="4"/>
    </row>
    <row r="38" spans="2:10" ht="30" customHeight="1" x14ac:dyDescent="0.25">
      <c r="B38" s="51">
        <v>29</v>
      </c>
      <c r="C38" s="214" t="s">
        <v>56</v>
      </c>
      <c r="D38" s="280">
        <f>IFERROR(D30/$D$34,0)</f>
        <v>0</v>
      </c>
      <c r="E38" s="280">
        <f>IFERROR(E30/$E$34,0)</f>
        <v>0</v>
      </c>
      <c r="F38" s="280">
        <f>IFERROR(F30/$F$34,0)</f>
        <v>0</v>
      </c>
      <c r="G38" s="280">
        <f>IFERROR(G30/$G$34,0)</f>
        <v>0</v>
      </c>
      <c r="H38" s="280">
        <f>IFERROR(H30/$H$34,0)</f>
        <v>0</v>
      </c>
      <c r="I38" s="281">
        <f>IFERROR(I30/$I$34,0)</f>
        <v>0</v>
      </c>
      <c r="J38" s="4"/>
    </row>
    <row r="39" spans="2:10" ht="30" customHeight="1" x14ac:dyDescent="0.25">
      <c r="B39" s="51">
        <v>30</v>
      </c>
      <c r="C39" s="214" t="s">
        <v>57</v>
      </c>
      <c r="D39" s="280">
        <f>IFERROR(D31/$D$34,0)</f>
        <v>0</v>
      </c>
      <c r="E39" s="280">
        <f>IFERROR(E31/$E$34,0)</f>
        <v>0</v>
      </c>
      <c r="F39" s="280">
        <f>IFERROR(F31/$F$34,0)</f>
        <v>0</v>
      </c>
      <c r="G39" s="280">
        <f>IFERROR(G31/$G$34,0)</f>
        <v>0</v>
      </c>
      <c r="H39" s="280">
        <f>IFERROR(H31/$H$34,0)</f>
        <v>0</v>
      </c>
      <c r="I39" s="281">
        <f>IFERROR(I31/$I$34,0)</f>
        <v>0</v>
      </c>
      <c r="J39" s="4"/>
    </row>
    <row r="40" spans="2:10" ht="30" customHeight="1" x14ac:dyDescent="0.25">
      <c r="B40" s="51">
        <v>31</v>
      </c>
      <c r="C40" s="214" t="s">
        <v>58</v>
      </c>
      <c r="D40" s="280">
        <f>IFERROR(D32/$D$34,0)</f>
        <v>0</v>
      </c>
      <c r="E40" s="280">
        <f>IFERROR(E32/$E$34,0)</f>
        <v>0</v>
      </c>
      <c r="F40" s="280">
        <f>IFERROR(F32/$F$34,0)</f>
        <v>0</v>
      </c>
      <c r="G40" s="280">
        <f>IFERROR(G32/$G$34,0)</f>
        <v>0</v>
      </c>
      <c r="H40" s="280">
        <f>IFERROR(H32/$H$34,0)</f>
        <v>0</v>
      </c>
      <c r="I40" s="281">
        <f>IFERROR(I32/$I$34,0)</f>
        <v>0</v>
      </c>
      <c r="J40" s="4"/>
    </row>
    <row r="41" spans="2:10" ht="30" customHeight="1" thickBot="1" x14ac:dyDescent="0.3">
      <c r="B41" s="51">
        <v>32</v>
      </c>
      <c r="C41" s="214" t="s">
        <v>59</v>
      </c>
      <c r="D41" s="280">
        <f>IFERROR(D33/$D$34,0)</f>
        <v>0</v>
      </c>
      <c r="E41" s="280">
        <f>IFERROR(E33/$E$34,0)</f>
        <v>0</v>
      </c>
      <c r="F41" s="280">
        <f>IFERROR(F33/$F$34,0)</f>
        <v>0</v>
      </c>
      <c r="G41" s="280">
        <f>IFERROR(G33/$G$34,0)</f>
        <v>0</v>
      </c>
      <c r="H41" s="280">
        <f>IFERROR(H33/$H$34,0)</f>
        <v>0</v>
      </c>
      <c r="I41" s="281">
        <f>IFERROR(I33/$I$34,0)</f>
        <v>0</v>
      </c>
      <c r="J41" s="4"/>
    </row>
    <row r="42" spans="2:10" ht="30" customHeight="1" thickBot="1" x14ac:dyDescent="0.3">
      <c r="B42" s="51">
        <v>19</v>
      </c>
      <c r="C42" s="52" t="s">
        <v>6</v>
      </c>
      <c r="D42" s="277">
        <f>SUM(D38:D41)</f>
        <v>0</v>
      </c>
      <c r="E42" s="277">
        <f>SUM(E38:E41)</f>
        <v>0</v>
      </c>
      <c r="F42" s="277">
        <f>SUM(F38:F41)</f>
        <v>0</v>
      </c>
      <c r="G42" s="277">
        <f>SUM(G38:G41)</f>
        <v>0</v>
      </c>
      <c r="H42" s="277">
        <f>SUM(H38:H41)</f>
        <v>0</v>
      </c>
      <c r="I42" s="274">
        <f>IFERROR(I34/$I$34,0)</f>
        <v>0</v>
      </c>
      <c r="J42" s="4"/>
    </row>
    <row r="43" spans="2:10" ht="8.25" customHeight="1" x14ac:dyDescent="0.25">
      <c r="B43" s="51">
        <v>20</v>
      </c>
      <c r="C43" s="4"/>
      <c r="D43" s="4"/>
      <c r="E43" s="4"/>
      <c r="F43" s="4"/>
      <c r="G43" s="4"/>
      <c r="H43" s="4"/>
      <c r="I43" s="4"/>
      <c r="J43" s="4"/>
    </row>
    <row r="44" spans="2:10" ht="8.25" customHeight="1" x14ac:dyDescent="0.25">
      <c r="B44" s="140">
        <v>21</v>
      </c>
    </row>
    <row r="45" spans="2:10" ht="30" hidden="1" customHeight="1" x14ac:dyDescent="0.25">
      <c r="B45" s="51">
        <v>22</v>
      </c>
      <c r="C45" t="s">
        <v>51</v>
      </c>
      <c r="J45" s="4"/>
    </row>
    <row r="46" spans="2:10" ht="30" hidden="1" customHeight="1" thickBot="1" x14ac:dyDescent="0.3">
      <c r="B46" s="51">
        <v>23</v>
      </c>
      <c r="C46" t="s">
        <v>45</v>
      </c>
      <c r="J46" s="4"/>
    </row>
    <row r="47" spans="2:10" ht="30" hidden="1" customHeight="1" thickBot="1" x14ac:dyDescent="0.3">
      <c r="B47" s="51">
        <v>24</v>
      </c>
      <c r="C47" s="93" t="str">
        <f>IF('START - AWARD DETAILS'!D21=0,"",'START - AWARD DETAILS'!D21)</f>
        <v>CORE</v>
      </c>
      <c r="J47" s="4"/>
    </row>
    <row r="48" spans="2:10" ht="30" hidden="1" customHeight="1" thickBot="1" x14ac:dyDescent="0.3">
      <c r="B48" s="51">
        <v>25</v>
      </c>
      <c r="C48" s="93" t="str">
        <f>IF('START - AWARD DETAILS'!D22=0,"",'START - AWARD DETAILS'!D22)</f>
        <v/>
      </c>
      <c r="J48" s="4"/>
    </row>
    <row r="49" spans="2:10" ht="30" hidden="1" customHeight="1" thickBot="1" x14ac:dyDescent="0.3">
      <c r="B49" s="51">
        <v>26</v>
      </c>
      <c r="C49" s="93" t="str">
        <f>IF('START - AWARD DETAILS'!D23=0,"",'START - AWARD DETAILS'!D23)</f>
        <v/>
      </c>
      <c r="J49" s="4"/>
    </row>
    <row r="50" spans="2:10" ht="30" hidden="1" customHeight="1" thickBot="1" x14ac:dyDescent="0.3">
      <c r="B50" s="51">
        <v>27</v>
      </c>
      <c r="C50" s="93" t="str">
        <f>IF('START - AWARD DETAILS'!D24=0,"",'START - AWARD DETAILS'!D24)</f>
        <v/>
      </c>
      <c r="J50" s="4"/>
    </row>
    <row r="51" spans="2:10" ht="30" hidden="1" customHeight="1" thickBot="1" x14ac:dyDescent="0.3">
      <c r="B51" s="51">
        <v>28</v>
      </c>
      <c r="C51" s="93" t="str">
        <f>IF('START - AWARD DETAILS'!D25=0,"",'START - AWARD DETAILS'!D25)</f>
        <v/>
      </c>
      <c r="J51" s="4"/>
    </row>
    <row r="52" spans="2:10" ht="30" hidden="1" customHeight="1" thickBot="1" x14ac:dyDescent="0.3">
      <c r="B52" s="51">
        <v>29</v>
      </c>
      <c r="C52" s="93" t="str">
        <f>IF('START - AWARD DETAILS'!D26=0,"",'START - AWARD DETAILS'!D26)</f>
        <v/>
      </c>
      <c r="J52" s="4"/>
    </row>
    <row r="53" spans="2:10" ht="30" hidden="1" customHeight="1" thickBot="1" x14ac:dyDescent="0.3">
      <c r="B53" s="51">
        <v>30</v>
      </c>
      <c r="C53" s="93" t="str">
        <f>IF('START - AWARD DETAILS'!D27=0,"",'START - AWARD DETAILS'!D27)</f>
        <v/>
      </c>
      <c r="J53" s="4"/>
    </row>
    <row r="54" spans="2:10" ht="30" hidden="1" customHeight="1" thickBot="1" x14ac:dyDescent="0.3">
      <c r="B54" s="51">
        <v>31</v>
      </c>
      <c r="C54" s="93" t="str">
        <f>IF('START - AWARD DETAILS'!D28=0,"",'START - AWARD DETAILS'!D28)</f>
        <v/>
      </c>
      <c r="J54" s="4"/>
    </row>
    <row r="55" spans="2:10" ht="30" hidden="1" customHeight="1" thickBot="1" x14ac:dyDescent="0.3">
      <c r="B55" s="51">
        <v>32</v>
      </c>
      <c r="C55" s="93" t="str">
        <f>IF('START - AWARD DETAILS'!D29=0,"",'START - AWARD DETAILS'!D29)</f>
        <v/>
      </c>
      <c r="J55" s="4"/>
    </row>
    <row r="56" spans="2:10" ht="30" hidden="1" customHeight="1" thickBot="1" x14ac:dyDescent="0.3">
      <c r="B56" s="51">
        <v>33</v>
      </c>
      <c r="C56" s="93" t="str">
        <f>IF('START - AWARD DETAILS'!D30=0,"",'START - AWARD DETAILS'!D30)</f>
        <v/>
      </c>
      <c r="J56" s="4"/>
    </row>
    <row r="57" spans="2:10" ht="30" hidden="1" customHeight="1" thickBot="1" x14ac:dyDescent="0.3">
      <c r="B57" s="51">
        <v>34</v>
      </c>
      <c r="C57" s="93" t="str">
        <f>IF('START - AWARD DETAILS'!D31=0,"",'START - AWARD DETAILS'!D31)</f>
        <v/>
      </c>
      <c r="J57" s="4"/>
    </row>
    <row r="58" spans="2:10" ht="30" hidden="1" customHeight="1" thickBot="1" x14ac:dyDescent="0.3">
      <c r="B58" s="51">
        <v>35</v>
      </c>
      <c r="C58" s="93" t="str">
        <f>IF('START - AWARD DETAILS'!D32=0,"",'START - AWARD DETAILS'!D32)</f>
        <v/>
      </c>
      <c r="J58" s="4"/>
    </row>
    <row r="59" spans="2:10" ht="30" hidden="1" customHeight="1" thickBot="1" x14ac:dyDescent="0.3">
      <c r="B59" s="51">
        <v>36</v>
      </c>
      <c r="C59" s="93" t="str">
        <f>IF('START - AWARD DETAILS'!D33=0,"",'START - AWARD DETAILS'!D33)</f>
        <v/>
      </c>
      <c r="J59" s="4"/>
    </row>
    <row r="60" spans="2:10" ht="30" hidden="1" customHeight="1" thickBot="1" x14ac:dyDescent="0.3">
      <c r="B60" s="51">
        <v>37</v>
      </c>
      <c r="C60" s="93" t="str">
        <f>IF('START - AWARD DETAILS'!D34=0,"",'START - AWARD DETAILS'!D34)</f>
        <v/>
      </c>
      <c r="J60" s="4"/>
    </row>
    <row r="61" spans="2:10" ht="30" hidden="1" customHeight="1" thickBot="1" x14ac:dyDescent="0.3">
      <c r="B61" s="51">
        <v>38</v>
      </c>
      <c r="C61" s="93" t="str">
        <f>IF('START - AWARD DETAILS'!D35=0,"",'START - AWARD DETAILS'!D35)</f>
        <v/>
      </c>
      <c r="J61" s="4"/>
    </row>
    <row r="62" spans="2:10" ht="30" hidden="1" customHeight="1" thickBot="1" x14ac:dyDescent="0.3">
      <c r="B62" s="51">
        <v>39</v>
      </c>
      <c r="C62" s="93" t="str">
        <f>IF('START - AWARD DETAILS'!D36=0,"",'START - AWARD DETAILS'!D36)</f>
        <v/>
      </c>
      <c r="J62" s="4"/>
    </row>
    <row r="63" spans="2:10" ht="30" hidden="1" customHeight="1" thickBot="1" x14ac:dyDescent="0.3">
      <c r="B63" s="51">
        <v>40</v>
      </c>
      <c r="C63" s="93" t="str">
        <f>IF('START - AWARD DETAILS'!D37=0,"",'START - AWARD DETAILS'!D37)</f>
        <v/>
      </c>
      <c r="J63" s="4"/>
    </row>
    <row r="64" spans="2:10" ht="30" hidden="1" customHeight="1" thickBot="1" x14ac:dyDescent="0.3">
      <c r="B64" s="51">
        <v>41</v>
      </c>
      <c r="C64" s="93" t="str">
        <f>IF('START - AWARD DETAILS'!D38=0,"",'START - AWARD DETAILS'!D38)</f>
        <v/>
      </c>
      <c r="J64" s="4"/>
    </row>
    <row r="65" spans="2:10" ht="30" hidden="1" customHeight="1" thickBot="1" x14ac:dyDescent="0.3">
      <c r="B65" s="51">
        <v>42</v>
      </c>
      <c r="C65" s="93" t="str">
        <f>IF('START - AWARD DETAILS'!D39=0,"",'START - AWARD DETAILS'!D39)</f>
        <v/>
      </c>
      <c r="J65" s="4"/>
    </row>
    <row r="66" spans="2:10" ht="30" hidden="1" customHeight="1" x14ac:dyDescent="0.25">
      <c r="B66" s="51">
        <v>43</v>
      </c>
      <c r="C66" s="93" t="str">
        <f>IF('START - AWARD DETAILS'!D40=0,"",'START - AWARD DETAILS'!D40)</f>
        <v/>
      </c>
      <c r="J66" s="4"/>
    </row>
    <row r="67" spans="2:10" ht="30" hidden="1" customHeight="1" x14ac:dyDescent="0.25">
      <c r="B67" s="51">
        <v>44</v>
      </c>
      <c r="J67" s="4"/>
    </row>
    <row r="68" spans="2:10" ht="30" hidden="1" customHeight="1" x14ac:dyDescent="0.25">
      <c r="B68" s="4"/>
      <c r="J68" s="4"/>
    </row>
    <row r="69" spans="2:10" ht="8.25" hidden="1" customHeight="1" x14ac:dyDescent="0.25">
      <c r="B69" s="4"/>
      <c r="J69" s="4"/>
    </row>
    <row r="70" spans="2:10" ht="8.25" hidden="1" customHeight="1" x14ac:dyDescent="0.25">
      <c r="B70" s="4"/>
      <c r="J70" s="4"/>
    </row>
    <row r="71" spans="2:10" ht="30" hidden="1" customHeight="1" x14ac:dyDescent="0.25">
      <c r="B71" s="4"/>
      <c r="J71" s="4"/>
    </row>
    <row r="72" spans="2:10" ht="30" hidden="1" customHeight="1" x14ac:dyDescent="0.25">
      <c r="B72" s="51">
        <v>1</v>
      </c>
      <c r="J72" s="4"/>
    </row>
    <row r="73" spans="2:10" ht="30" hidden="1" customHeight="1" x14ac:dyDescent="0.25">
      <c r="B73" s="51">
        <v>2</v>
      </c>
      <c r="J73" s="4"/>
    </row>
    <row r="74" spans="2:10" ht="30" hidden="1" customHeight="1" x14ac:dyDescent="0.25">
      <c r="B74" s="51">
        <v>3</v>
      </c>
      <c r="J74" s="4"/>
    </row>
    <row r="75" spans="2:10" ht="30" hidden="1" customHeight="1" x14ac:dyDescent="0.25">
      <c r="B75" s="51">
        <v>4</v>
      </c>
      <c r="J75" s="4"/>
    </row>
    <row r="76" spans="2:10" ht="30" hidden="1" customHeight="1" x14ac:dyDescent="0.25">
      <c r="B76" s="51">
        <v>5</v>
      </c>
      <c r="J76" s="4"/>
    </row>
    <row r="77" spans="2:10" ht="30" hidden="1" customHeight="1" x14ac:dyDescent="0.25">
      <c r="B77" s="51">
        <v>6</v>
      </c>
      <c r="J77" s="4"/>
    </row>
    <row r="78" spans="2:10" ht="30" hidden="1" customHeight="1" x14ac:dyDescent="0.25">
      <c r="B78" s="51">
        <v>7</v>
      </c>
      <c r="J78" s="4"/>
    </row>
    <row r="79" spans="2:10" ht="30" hidden="1" customHeight="1" x14ac:dyDescent="0.25">
      <c r="B79" s="51">
        <v>8</v>
      </c>
      <c r="J79" s="4"/>
    </row>
    <row r="80" spans="2:10" ht="30" hidden="1" customHeight="1" x14ac:dyDescent="0.25">
      <c r="B80" s="51">
        <v>9</v>
      </c>
      <c r="J80" s="4"/>
    </row>
    <row r="81" spans="2:10" ht="30" hidden="1" customHeight="1" x14ac:dyDescent="0.25">
      <c r="B81" s="51">
        <v>10</v>
      </c>
      <c r="J81" s="4"/>
    </row>
    <row r="82" spans="2:10" ht="30" hidden="1" customHeight="1" x14ac:dyDescent="0.25">
      <c r="B82" s="51">
        <v>11</v>
      </c>
      <c r="J82" s="4"/>
    </row>
    <row r="83" spans="2:10" ht="30" hidden="1" customHeight="1" x14ac:dyDescent="0.25">
      <c r="B83" s="51">
        <v>12</v>
      </c>
      <c r="J83" s="4"/>
    </row>
    <row r="84" spans="2:10" ht="30" hidden="1" customHeight="1" x14ac:dyDescent="0.25">
      <c r="B84" s="51">
        <v>13</v>
      </c>
      <c r="J84" s="4"/>
    </row>
    <row r="85" spans="2:10" ht="30" hidden="1" customHeight="1" x14ac:dyDescent="0.25">
      <c r="B85" s="51">
        <v>14</v>
      </c>
      <c r="J85" s="4"/>
    </row>
    <row r="86" spans="2:10" ht="30" hidden="1" customHeight="1" x14ac:dyDescent="0.25">
      <c r="B86" s="51">
        <v>15</v>
      </c>
      <c r="J86" s="4"/>
    </row>
    <row r="87" spans="2:10" ht="30" hidden="1" customHeight="1" x14ac:dyDescent="0.25">
      <c r="B87" s="51">
        <v>16</v>
      </c>
      <c r="J87" s="4"/>
    </row>
    <row r="88" spans="2:10" ht="30" hidden="1" customHeight="1" x14ac:dyDescent="0.25">
      <c r="B88" s="51">
        <v>17</v>
      </c>
      <c r="J88" s="4"/>
    </row>
    <row r="89" spans="2:10" ht="30" hidden="1" customHeight="1" x14ac:dyDescent="0.25">
      <c r="B89" s="51">
        <v>18</v>
      </c>
      <c r="J89" s="4"/>
    </row>
    <row r="90" spans="2:10" ht="30" hidden="1" customHeight="1" x14ac:dyDescent="0.25">
      <c r="B90" s="51">
        <v>19</v>
      </c>
      <c r="J90" s="4"/>
    </row>
    <row r="91" spans="2:10" ht="30" hidden="1" customHeight="1" x14ac:dyDescent="0.25">
      <c r="B91" s="51">
        <v>20</v>
      </c>
      <c r="J91" s="4"/>
    </row>
    <row r="92" spans="2:10" ht="30" hidden="1" customHeight="1" x14ac:dyDescent="0.25">
      <c r="B92" s="51">
        <v>21</v>
      </c>
      <c r="J92" s="4"/>
    </row>
    <row r="93" spans="2:10" ht="30" hidden="1" customHeight="1" x14ac:dyDescent="0.25">
      <c r="B93" s="51">
        <v>22</v>
      </c>
      <c r="J93" s="4"/>
    </row>
    <row r="94" spans="2:10" ht="30" hidden="1" customHeight="1" x14ac:dyDescent="0.25">
      <c r="B94" s="51">
        <v>23</v>
      </c>
      <c r="J94" s="4"/>
    </row>
    <row r="95" spans="2:10" ht="30" hidden="1" customHeight="1" x14ac:dyDescent="0.25">
      <c r="B95" s="51">
        <v>24</v>
      </c>
      <c r="J95" s="4"/>
    </row>
    <row r="96" spans="2:10" ht="30" hidden="1" customHeight="1" x14ac:dyDescent="0.25">
      <c r="B96" s="51">
        <v>25</v>
      </c>
      <c r="J96" s="4"/>
    </row>
    <row r="97" spans="2:10" ht="30" hidden="1" customHeight="1" x14ac:dyDescent="0.25">
      <c r="B97" s="51">
        <v>26</v>
      </c>
      <c r="J97" s="4"/>
    </row>
    <row r="98" spans="2:10" ht="30" hidden="1" customHeight="1" x14ac:dyDescent="0.25">
      <c r="B98" s="51">
        <v>27</v>
      </c>
      <c r="J98" s="4"/>
    </row>
    <row r="99" spans="2:10" ht="30" hidden="1" customHeight="1" x14ac:dyDescent="0.25">
      <c r="B99" s="51">
        <v>28</v>
      </c>
      <c r="J99" s="4"/>
    </row>
    <row r="100" spans="2:10" ht="30" hidden="1" customHeight="1" x14ac:dyDescent="0.25">
      <c r="B100" s="51">
        <v>29</v>
      </c>
      <c r="J100" s="4"/>
    </row>
    <row r="101" spans="2:10" ht="30" hidden="1" customHeight="1" x14ac:dyDescent="0.25">
      <c r="B101" s="51">
        <v>30</v>
      </c>
      <c r="J101" s="4"/>
    </row>
    <row r="102" spans="2:10" ht="30" hidden="1" customHeight="1" x14ac:dyDescent="0.25">
      <c r="B102" s="51">
        <v>31</v>
      </c>
      <c r="J102" s="4"/>
    </row>
    <row r="103" spans="2:10" ht="30" hidden="1" customHeight="1" x14ac:dyDescent="0.25">
      <c r="B103" s="51">
        <v>32</v>
      </c>
      <c r="J103" s="4"/>
    </row>
    <row r="104" spans="2:10" ht="30" hidden="1" customHeight="1" x14ac:dyDescent="0.25">
      <c r="B104" s="51">
        <v>33</v>
      </c>
      <c r="J104" s="4"/>
    </row>
    <row r="105" spans="2:10" ht="30" hidden="1" customHeight="1" x14ac:dyDescent="0.25">
      <c r="B105" s="51">
        <v>34</v>
      </c>
      <c r="J105" s="4"/>
    </row>
    <row r="106" spans="2:10" ht="30" hidden="1" customHeight="1" x14ac:dyDescent="0.25">
      <c r="B106" s="51">
        <v>35</v>
      </c>
      <c r="J106" s="4"/>
    </row>
    <row r="107" spans="2:10" ht="30" hidden="1" customHeight="1" x14ac:dyDescent="0.25">
      <c r="B107" s="51">
        <v>36</v>
      </c>
      <c r="J107" s="4"/>
    </row>
    <row r="108" spans="2:10" ht="30" hidden="1" customHeight="1" x14ac:dyDescent="0.25">
      <c r="B108" s="51">
        <v>37</v>
      </c>
      <c r="J108" s="4"/>
    </row>
    <row r="109" spans="2:10" ht="30" hidden="1" customHeight="1" x14ac:dyDescent="0.25">
      <c r="B109" s="51">
        <v>38</v>
      </c>
      <c r="J109" s="4"/>
    </row>
    <row r="110" spans="2:10" ht="30" hidden="1" customHeight="1" x14ac:dyDescent="0.25">
      <c r="B110" s="51">
        <v>39</v>
      </c>
      <c r="J110" s="4"/>
    </row>
    <row r="111" spans="2:10" ht="30" hidden="1" customHeight="1" x14ac:dyDescent="0.25">
      <c r="B111" s="51">
        <v>40</v>
      </c>
      <c r="J111" s="4"/>
    </row>
    <row r="112" spans="2:10" ht="30" hidden="1" customHeight="1" x14ac:dyDescent="0.25">
      <c r="B112" s="51">
        <v>41</v>
      </c>
      <c r="J112" s="4"/>
    </row>
    <row r="113" spans="2:10" ht="30" hidden="1" customHeight="1" x14ac:dyDescent="0.25">
      <c r="B113" s="51">
        <v>42</v>
      </c>
      <c r="J113" s="4"/>
    </row>
    <row r="114" spans="2:10" ht="30" hidden="1" customHeight="1" x14ac:dyDescent="0.25">
      <c r="B114" s="51">
        <v>43</v>
      </c>
      <c r="J114" s="4"/>
    </row>
    <row r="115" spans="2:10" ht="30" hidden="1" customHeight="1" x14ac:dyDescent="0.25">
      <c r="B115" s="51">
        <v>44</v>
      </c>
      <c r="J115" s="4"/>
    </row>
    <row r="116" spans="2:10" ht="30" hidden="1" customHeight="1" x14ac:dyDescent="0.25">
      <c r="B116" s="51">
        <v>45</v>
      </c>
      <c r="J116" s="4"/>
    </row>
    <row r="117" spans="2:10" ht="30" hidden="1" customHeight="1" x14ac:dyDescent="0.25">
      <c r="B117" s="51">
        <v>46</v>
      </c>
      <c r="J117" s="4"/>
    </row>
    <row r="118" spans="2:10" ht="30" hidden="1" customHeight="1" x14ac:dyDescent="0.25">
      <c r="B118" s="51">
        <v>47</v>
      </c>
      <c r="J118" s="4"/>
    </row>
    <row r="119" spans="2:10" ht="30" hidden="1" customHeight="1" x14ac:dyDescent="0.25">
      <c r="B119" s="51">
        <v>48</v>
      </c>
      <c r="J119" s="4"/>
    </row>
    <row r="120" spans="2:10" ht="30" hidden="1" customHeight="1" x14ac:dyDescent="0.25">
      <c r="B120" s="51">
        <v>49</v>
      </c>
      <c r="J120" s="4"/>
    </row>
    <row r="121" spans="2:10" ht="30" hidden="1" customHeight="1" x14ac:dyDescent="0.25">
      <c r="B121" s="51">
        <v>50</v>
      </c>
      <c r="J121" s="4"/>
    </row>
    <row r="122" spans="2:10" ht="30" hidden="1" customHeight="1" x14ac:dyDescent="0.25">
      <c r="B122" s="4"/>
      <c r="J122" s="4"/>
    </row>
    <row r="123" spans="2:10" ht="15" hidden="1" x14ac:dyDescent="0.25">
      <c r="B123" s="4"/>
      <c r="J123" s="4"/>
    </row>
    <row r="124" spans="2:10" ht="15" hidden="1" x14ac:dyDescent="0.25">
      <c r="B124" s="4"/>
      <c r="J124" s="4"/>
    </row>
    <row r="125" spans="2:10" ht="15" hidden="1" x14ac:dyDescent="0.25">
      <c r="B125" s="4"/>
      <c r="J125" s="4"/>
    </row>
    <row r="126" spans="2:10" ht="30" hidden="1" customHeight="1" x14ac:dyDescent="0.25">
      <c r="B126" s="51">
        <v>1</v>
      </c>
      <c r="J126" s="4"/>
    </row>
    <row r="127" spans="2:10" ht="30" hidden="1" customHeight="1" x14ac:dyDescent="0.25">
      <c r="B127" s="51">
        <v>2</v>
      </c>
      <c r="J127" s="4"/>
    </row>
    <row r="128" spans="2:10" ht="30" hidden="1" customHeight="1" x14ac:dyDescent="0.25">
      <c r="B128" s="51">
        <v>3</v>
      </c>
      <c r="J128" s="4"/>
    </row>
    <row r="129" spans="2:10" ht="30" hidden="1" customHeight="1" x14ac:dyDescent="0.25">
      <c r="B129" s="51">
        <v>4</v>
      </c>
      <c r="J129" s="4"/>
    </row>
    <row r="130" spans="2:10" ht="30" hidden="1" customHeight="1" x14ac:dyDescent="0.25">
      <c r="B130" s="51">
        <v>5</v>
      </c>
      <c r="J130" s="4"/>
    </row>
    <row r="131" spans="2:10" ht="30" hidden="1" customHeight="1" x14ac:dyDescent="0.25">
      <c r="B131" s="51">
        <v>6</v>
      </c>
      <c r="J131" s="4"/>
    </row>
    <row r="132" spans="2:10" ht="30" hidden="1" customHeight="1" x14ac:dyDescent="0.25">
      <c r="B132" s="51">
        <v>7</v>
      </c>
      <c r="J132" s="4"/>
    </row>
    <row r="133" spans="2:10" ht="30" hidden="1" customHeight="1" x14ac:dyDescent="0.25">
      <c r="B133" s="51">
        <v>8</v>
      </c>
      <c r="J133" s="4"/>
    </row>
    <row r="134" spans="2:10" ht="30" hidden="1" customHeight="1" x14ac:dyDescent="0.25">
      <c r="B134" s="51">
        <v>9</v>
      </c>
      <c r="J134" s="4"/>
    </row>
    <row r="135" spans="2:10" ht="30" hidden="1" customHeight="1" x14ac:dyDescent="0.25">
      <c r="B135" s="51">
        <v>10</v>
      </c>
      <c r="J135" s="4"/>
    </row>
    <row r="136" spans="2:10" ht="30" hidden="1" customHeight="1" x14ac:dyDescent="0.25">
      <c r="B136" s="51">
        <v>11</v>
      </c>
      <c r="J136" s="4"/>
    </row>
    <row r="137" spans="2:10" ht="30" hidden="1" customHeight="1" x14ac:dyDescent="0.25">
      <c r="B137" s="51">
        <v>12</v>
      </c>
      <c r="J137" s="4"/>
    </row>
    <row r="138" spans="2:10" ht="30" hidden="1" customHeight="1" x14ac:dyDescent="0.25">
      <c r="B138" s="51">
        <v>13</v>
      </c>
      <c r="J138" s="4"/>
    </row>
    <row r="139" spans="2:10" ht="30" hidden="1" customHeight="1" x14ac:dyDescent="0.25">
      <c r="B139" s="51">
        <v>14</v>
      </c>
      <c r="J139" s="4"/>
    </row>
    <row r="140" spans="2:10" ht="30" hidden="1" customHeight="1" x14ac:dyDescent="0.25">
      <c r="B140" s="51">
        <v>15</v>
      </c>
      <c r="J140" s="4"/>
    </row>
    <row r="141" spans="2:10" ht="30" hidden="1" customHeight="1" x14ac:dyDescent="0.25">
      <c r="B141" s="51">
        <v>16</v>
      </c>
      <c r="J141" s="4"/>
    </row>
    <row r="142" spans="2:10" ht="30" hidden="1" customHeight="1" x14ac:dyDescent="0.25">
      <c r="B142" s="51">
        <v>17</v>
      </c>
      <c r="J142" s="4"/>
    </row>
    <row r="143" spans="2:10" ht="30" hidden="1" customHeight="1" x14ac:dyDescent="0.25">
      <c r="B143" s="51">
        <v>18</v>
      </c>
      <c r="J143" s="4"/>
    </row>
    <row r="144" spans="2:10" ht="30" hidden="1" customHeight="1" x14ac:dyDescent="0.25">
      <c r="B144" s="51">
        <v>19</v>
      </c>
      <c r="J144" s="4"/>
    </row>
    <row r="145" spans="2:10" ht="30" hidden="1" customHeight="1" x14ac:dyDescent="0.25">
      <c r="B145" s="51">
        <v>20</v>
      </c>
      <c r="J145" s="4"/>
    </row>
    <row r="146" spans="2:10" ht="30" hidden="1" customHeight="1" x14ac:dyDescent="0.25">
      <c r="B146" s="51">
        <v>21</v>
      </c>
      <c r="J146" s="4"/>
    </row>
    <row r="147" spans="2:10" ht="30" hidden="1" customHeight="1" x14ac:dyDescent="0.25">
      <c r="B147" s="51">
        <v>22</v>
      </c>
      <c r="J147" s="4"/>
    </row>
    <row r="148" spans="2:10" ht="30" hidden="1" customHeight="1" x14ac:dyDescent="0.25">
      <c r="B148" s="51"/>
      <c r="J148" s="4"/>
    </row>
    <row r="149" spans="2:10" ht="30" hidden="1" customHeight="1" x14ac:dyDescent="0.25">
      <c r="B149" s="51"/>
      <c r="J149" s="4"/>
    </row>
    <row r="150" spans="2:10" ht="30" hidden="1" customHeight="1" x14ac:dyDescent="0.25">
      <c r="B150" s="51"/>
      <c r="J150" s="4"/>
    </row>
    <row r="151" spans="2:10" ht="30" hidden="1" customHeight="1" x14ac:dyDescent="0.25">
      <c r="B151" s="51"/>
      <c r="J151" s="4"/>
    </row>
    <row r="152" spans="2:10" ht="30" hidden="1" customHeight="1" x14ac:dyDescent="0.25">
      <c r="B152" s="51"/>
      <c r="J152" s="4"/>
    </row>
    <row r="153" spans="2:10" ht="30" hidden="1" customHeight="1" x14ac:dyDescent="0.25">
      <c r="B153" s="51"/>
      <c r="J153" s="4"/>
    </row>
    <row r="154" spans="2:10" ht="30" hidden="1" customHeight="1" x14ac:dyDescent="0.25">
      <c r="B154" s="51"/>
      <c r="J154" s="4"/>
    </row>
    <row r="155" spans="2:10" ht="30" hidden="1" customHeight="1" x14ac:dyDescent="0.25">
      <c r="B155" s="51"/>
      <c r="J155" s="4"/>
    </row>
    <row r="156" spans="2:10" ht="30" hidden="1" customHeight="1" x14ac:dyDescent="0.25">
      <c r="B156" s="51"/>
      <c r="J156" s="4"/>
    </row>
    <row r="157" spans="2:10" ht="30" hidden="1" customHeight="1" x14ac:dyDescent="0.25">
      <c r="B157" s="51"/>
      <c r="J157" s="4"/>
    </row>
    <row r="158" spans="2:10" ht="30" hidden="1" customHeight="1" x14ac:dyDescent="0.25">
      <c r="B158" s="51"/>
      <c r="J158" s="4"/>
    </row>
    <row r="159" spans="2:10" ht="30" hidden="1" customHeight="1" x14ac:dyDescent="0.25">
      <c r="B159" s="51"/>
      <c r="J159" s="4"/>
    </row>
    <row r="160" spans="2:10" ht="30" hidden="1" customHeight="1" x14ac:dyDescent="0.25">
      <c r="B160" s="51"/>
      <c r="J160" s="4"/>
    </row>
    <row r="161" spans="2:10" ht="30" hidden="1" customHeight="1" x14ac:dyDescent="0.25">
      <c r="B161" s="51"/>
      <c r="J161" s="4"/>
    </row>
    <row r="162" spans="2:10" ht="30" hidden="1" customHeight="1" x14ac:dyDescent="0.25">
      <c r="B162" s="51"/>
      <c r="J162" s="4"/>
    </row>
    <row r="163" spans="2:10" ht="30" hidden="1" customHeight="1" x14ac:dyDescent="0.25">
      <c r="B163" s="51"/>
      <c r="J163" s="4"/>
    </row>
    <row r="164" spans="2:10" ht="30" hidden="1" customHeight="1" x14ac:dyDescent="0.25">
      <c r="B164" s="51"/>
      <c r="J164" s="4"/>
    </row>
    <row r="165" spans="2:10" ht="30" hidden="1" customHeight="1" x14ac:dyDescent="0.25">
      <c r="B165" s="51"/>
      <c r="J165" s="4"/>
    </row>
    <row r="166" spans="2:10" ht="30" hidden="1" customHeight="1" x14ac:dyDescent="0.25">
      <c r="B166" s="51"/>
      <c r="J166" s="4"/>
    </row>
    <row r="167" spans="2:10" ht="30" hidden="1" customHeight="1" x14ac:dyDescent="0.25">
      <c r="B167" s="51"/>
      <c r="J167" s="4"/>
    </row>
    <row r="168" spans="2:10" ht="30" hidden="1" customHeight="1" x14ac:dyDescent="0.25">
      <c r="B168" s="51"/>
      <c r="J168" s="4"/>
    </row>
    <row r="169" spans="2:10" ht="30" hidden="1" customHeight="1" x14ac:dyDescent="0.25">
      <c r="B169" s="51"/>
      <c r="J169" s="4"/>
    </row>
    <row r="170" spans="2:10" ht="30" hidden="1" customHeight="1" x14ac:dyDescent="0.25">
      <c r="B170" s="51"/>
      <c r="J170" s="4"/>
    </row>
    <row r="171" spans="2:10" ht="30" hidden="1" customHeight="1" x14ac:dyDescent="0.25">
      <c r="B171" s="51"/>
      <c r="J171" s="4"/>
    </row>
    <row r="172" spans="2:10" ht="30" hidden="1" customHeight="1" x14ac:dyDescent="0.25">
      <c r="B172" s="51"/>
      <c r="J172" s="4"/>
    </row>
    <row r="173" spans="2:10" ht="30" hidden="1" customHeight="1" x14ac:dyDescent="0.25">
      <c r="B173" s="51"/>
      <c r="J173" s="4"/>
    </row>
    <row r="174" spans="2:10" ht="30" hidden="1" customHeight="1" x14ac:dyDescent="0.25">
      <c r="B174" s="51">
        <v>23</v>
      </c>
      <c r="J174" s="4"/>
    </row>
    <row r="175" spans="2:10" ht="30" hidden="1" customHeight="1" x14ac:dyDescent="0.25">
      <c r="B175" s="51">
        <v>24</v>
      </c>
      <c r="J175" s="4"/>
    </row>
    <row r="176" spans="2:10" ht="30" hidden="1" customHeight="1" x14ac:dyDescent="0.25">
      <c r="B176" s="4"/>
      <c r="J176" s="4"/>
    </row>
    <row r="177" spans="2:10" ht="15" hidden="1" x14ac:dyDescent="0.25">
      <c r="B177" s="4"/>
      <c r="J177" s="4"/>
    </row>
    <row r="178" spans="2:10" ht="8.25" hidden="1" customHeight="1" x14ac:dyDescent="0.25"/>
    <row r="179" spans="2:10" ht="11.25" hidden="1" customHeight="1" x14ac:dyDescent="0.25"/>
    <row r="180" spans="2:10" ht="15" hidden="1" x14ac:dyDescent="0.25">
      <c r="B180">
        <v>1</v>
      </c>
    </row>
    <row r="181" spans="2:10" ht="15" hidden="1" x14ac:dyDescent="0.25">
      <c r="B181">
        <f>B180+1</f>
        <v>2</v>
      </c>
    </row>
    <row r="182" spans="2:10" ht="15" hidden="1" x14ac:dyDescent="0.25">
      <c r="B182">
        <f t="shared" ref="B182:B200" si="2">B181+1</f>
        <v>3</v>
      </c>
    </row>
    <row r="183" spans="2:10" ht="15" hidden="1" x14ac:dyDescent="0.25">
      <c r="B183">
        <f t="shared" si="2"/>
        <v>4</v>
      </c>
    </row>
    <row r="184" spans="2:10" ht="15" hidden="1" x14ac:dyDescent="0.25">
      <c r="B184">
        <f t="shared" si="2"/>
        <v>5</v>
      </c>
    </row>
    <row r="185" spans="2:10" ht="15" hidden="1" x14ac:dyDescent="0.25">
      <c r="B185">
        <f t="shared" si="2"/>
        <v>6</v>
      </c>
    </row>
    <row r="186" spans="2:10" ht="15" hidden="1" x14ac:dyDescent="0.25">
      <c r="B186">
        <f t="shared" si="2"/>
        <v>7</v>
      </c>
    </row>
    <row r="187" spans="2:10" ht="15" hidden="1" x14ac:dyDescent="0.25">
      <c r="B187">
        <f t="shared" si="2"/>
        <v>8</v>
      </c>
    </row>
    <row r="188" spans="2:10" ht="15" hidden="1" x14ac:dyDescent="0.25">
      <c r="B188">
        <f t="shared" si="2"/>
        <v>9</v>
      </c>
    </row>
    <row r="189" spans="2:10" ht="15" hidden="1" x14ac:dyDescent="0.25">
      <c r="B189">
        <f t="shared" si="2"/>
        <v>10</v>
      </c>
    </row>
    <row r="190" spans="2:10" ht="15" hidden="1" x14ac:dyDescent="0.25">
      <c r="B190">
        <f t="shared" si="2"/>
        <v>11</v>
      </c>
    </row>
    <row r="191" spans="2:10" ht="15" hidden="1" x14ac:dyDescent="0.25">
      <c r="B191">
        <f t="shared" si="2"/>
        <v>12</v>
      </c>
    </row>
    <row r="192" spans="2:10" ht="15" hidden="1" x14ac:dyDescent="0.25">
      <c r="B192">
        <f t="shared" si="2"/>
        <v>13</v>
      </c>
    </row>
    <row r="193" spans="2:2" ht="15" hidden="1" x14ac:dyDescent="0.25">
      <c r="B193">
        <f t="shared" si="2"/>
        <v>14</v>
      </c>
    </row>
    <row r="194" spans="2:2" ht="15" hidden="1" x14ac:dyDescent="0.25">
      <c r="B194">
        <f t="shared" si="2"/>
        <v>15</v>
      </c>
    </row>
    <row r="195" spans="2:2" ht="15" hidden="1" x14ac:dyDescent="0.25">
      <c r="B195">
        <f t="shared" si="2"/>
        <v>16</v>
      </c>
    </row>
    <row r="196" spans="2:2" ht="15" hidden="1" x14ac:dyDescent="0.25">
      <c r="B196">
        <f t="shared" si="2"/>
        <v>17</v>
      </c>
    </row>
    <row r="197" spans="2:2" ht="15" hidden="1" x14ac:dyDescent="0.25">
      <c r="B197">
        <f t="shared" si="2"/>
        <v>18</v>
      </c>
    </row>
    <row r="198" spans="2:2" ht="15" hidden="1" x14ac:dyDescent="0.25">
      <c r="B198">
        <f t="shared" si="2"/>
        <v>19</v>
      </c>
    </row>
    <row r="199" spans="2:2" ht="15" hidden="1" x14ac:dyDescent="0.25">
      <c r="B199">
        <f t="shared" si="2"/>
        <v>20</v>
      </c>
    </row>
    <row r="200" spans="2:2" ht="15" hidden="1" x14ac:dyDescent="0.25">
      <c r="B200">
        <f t="shared" si="2"/>
        <v>21</v>
      </c>
    </row>
    <row r="201" spans="2:2" ht="15" hidden="1" x14ac:dyDescent="0.25"/>
    <row r="202" spans="2:2" ht="15" hidden="1" x14ac:dyDescent="0.25"/>
    <row r="203" spans="2:2" ht="15" hidden="1" x14ac:dyDescent="0.25"/>
    <row r="204" spans="2:2" ht="15" hidden="1" x14ac:dyDescent="0.25"/>
    <row r="205" spans="2:2" ht="15" hidden="1" x14ac:dyDescent="0.25"/>
    <row r="206" spans="2:2" ht="15" hidden="1" x14ac:dyDescent="0.25"/>
    <row r="207" spans="2:2" ht="15" hidden="1" x14ac:dyDescent="0.25"/>
    <row r="208" spans="2:2" ht="15" hidden="1" x14ac:dyDescent="0.25"/>
    <row r="209" ht="15" hidden="1" x14ac:dyDescent="0.25"/>
    <row r="210" ht="15" hidden="1" x14ac:dyDescent="0.25"/>
  </sheetData>
  <sheetProtection password="CC32" sheet="1" selectLockedCells="1"/>
  <mergeCells count="2">
    <mergeCell ref="C3:I3"/>
    <mergeCell ref="C9:I9"/>
  </mergeCells>
  <dataValidations count="1">
    <dataValidation type="list" allowBlank="1" showInputMessage="1" showErrorMessage="1" sqref="C11" xr:uid="{00000000-0002-0000-0300-000000000000}">
      <formula1>$C$45:$C$66</formula1>
    </dataValidation>
  </dataValidations>
  <pageMargins left="0.7" right="0.7" top="0.75" bottom="0.75" header="0.3" footer="0.3"/>
  <pageSetup paperSize="9" scale="20" orientation="portrait" r:id="rId1"/>
  <rowBreaks count="1" manualBreakCount="1">
    <brk id="6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sheetPr>
  <dimension ref="A1:X249"/>
  <sheetViews>
    <sheetView showGridLines="0" zoomScaleNormal="100" workbookViewId="0">
      <selection activeCell="C11" sqref="C11"/>
    </sheetView>
  </sheetViews>
  <sheetFormatPr defaultColWidth="0" defaultRowHeight="15" zeroHeight="1" x14ac:dyDescent="0.25"/>
  <cols>
    <col min="1" max="2" width="1.42578125" customWidth="1"/>
    <col min="3" max="3" width="30.42578125" customWidth="1"/>
    <col min="4" max="9" width="20.42578125" customWidth="1"/>
    <col min="10" max="11" width="1.42578125" customWidth="1"/>
    <col min="12" max="23" width="10.42578125" customWidth="1"/>
    <col min="24" max="24" width="1.42578125" customWidth="1"/>
    <col min="25" max="33" width="4" hidden="1" customWidth="1"/>
    <col min="34" max="16384" width="4" hidden="1"/>
  </cols>
  <sheetData>
    <row r="1" spans="2:12" ht="8.25" customHeight="1" x14ac:dyDescent="0.25"/>
    <row r="2" spans="2:12" ht="15.75" thickBot="1" x14ac:dyDescent="0.3">
      <c r="B2" s="4"/>
      <c r="C2" s="4"/>
      <c r="D2" s="4"/>
      <c r="E2" s="4"/>
      <c r="F2" s="4"/>
      <c r="G2" s="4"/>
      <c r="H2" s="4"/>
      <c r="I2" s="4"/>
      <c r="J2" s="4"/>
    </row>
    <row r="3" spans="2:12" ht="20.25" customHeight="1" thickBot="1" x14ac:dyDescent="0.3">
      <c r="B3" s="4"/>
      <c r="C3" s="447" t="s">
        <v>53</v>
      </c>
      <c r="D3" s="448"/>
      <c r="E3" s="448"/>
      <c r="F3" s="448"/>
      <c r="G3" s="448"/>
      <c r="H3" s="448"/>
      <c r="I3" s="448"/>
      <c r="J3" s="4"/>
    </row>
    <row r="4" spans="2:12" ht="8.25" customHeight="1" thickBot="1" x14ac:dyDescent="0.3">
      <c r="B4" s="4"/>
      <c r="C4" s="4"/>
      <c r="D4" s="4"/>
      <c r="E4" s="4"/>
      <c r="F4" s="4"/>
      <c r="G4" s="4"/>
      <c r="H4" s="4"/>
      <c r="I4" s="4"/>
      <c r="J4" s="4"/>
    </row>
    <row r="5" spans="2:12" ht="20.25" customHeight="1" thickBot="1" x14ac:dyDescent="0.3">
      <c r="B5" s="36"/>
      <c r="C5" s="5" t="s">
        <v>41</v>
      </c>
      <c r="D5" s="261" t="str">
        <f>IF('START - AWARD DETAILS'!$D$13="","",'START - AWARD DETAILS'!$D$13)</f>
        <v/>
      </c>
      <c r="E5" s="37"/>
      <c r="F5" s="37"/>
      <c r="G5" s="37"/>
      <c r="H5" s="37"/>
      <c r="I5" s="38"/>
      <c r="J5" s="36"/>
    </row>
    <row r="6" spans="2:12" ht="8.25" customHeight="1" thickBot="1" x14ac:dyDescent="0.3">
      <c r="B6" s="36"/>
      <c r="C6" s="36"/>
      <c r="D6" s="36"/>
      <c r="E6" s="36"/>
      <c r="F6" s="36"/>
      <c r="G6" s="36"/>
      <c r="H6" s="36"/>
      <c r="I6" s="36"/>
      <c r="J6" s="36"/>
    </row>
    <row r="7" spans="2:12" ht="20.25" customHeight="1" thickBot="1" x14ac:dyDescent="0.3">
      <c r="B7" s="36"/>
      <c r="C7" s="44" t="s">
        <v>42</v>
      </c>
      <c r="D7" s="261" t="str">
        <f>IF('START - AWARD DETAILS'!$D$14="","",'START - AWARD DETAILS'!$D$14)</f>
        <v/>
      </c>
      <c r="E7" s="37"/>
      <c r="F7" s="37"/>
      <c r="G7" s="37"/>
      <c r="H7" s="37"/>
      <c r="I7" s="38"/>
      <c r="J7" s="36"/>
    </row>
    <row r="8" spans="2:12" ht="8.25" customHeight="1" thickBot="1" x14ac:dyDescent="0.3">
      <c r="B8" s="4"/>
      <c r="C8" s="4"/>
      <c r="D8" s="4"/>
      <c r="E8" s="4"/>
      <c r="F8" s="4"/>
      <c r="G8" s="4"/>
      <c r="H8" s="4"/>
      <c r="I8" s="4"/>
      <c r="J8" s="4"/>
    </row>
    <row r="9" spans="2:12" ht="20.25" customHeight="1" thickBot="1" x14ac:dyDescent="0.3">
      <c r="B9" s="4"/>
      <c r="C9" s="449" t="s">
        <v>43</v>
      </c>
      <c r="D9" s="450"/>
      <c r="E9" s="450"/>
      <c r="F9" s="450"/>
      <c r="G9" s="450"/>
      <c r="H9" s="450"/>
      <c r="I9" s="451"/>
      <c r="J9" s="4"/>
    </row>
    <row r="10" spans="2:12" ht="24.75" customHeight="1" thickBot="1" x14ac:dyDescent="0.3">
      <c r="B10" s="4"/>
      <c r="C10" s="99" t="s">
        <v>54</v>
      </c>
      <c r="D10" s="4"/>
      <c r="E10" s="4"/>
      <c r="F10" s="4"/>
      <c r="G10" s="4"/>
      <c r="H10" s="4"/>
      <c r="I10" s="4"/>
      <c r="J10" s="4"/>
      <c r="L10" s="136"/>
    </row>
    <row r="11" spans="2:12" ht="28.5" customHeight="1" thickBot="1" x14ac:dyDescent="0.3">
      <c r="B11" s="4"/>
      <c r="C11" s="169" t="s">
        <v>45</v>
      </c>
      <c r="D11" s="4"/>
      <c r="E11" s="4"/>
      <c r="F11" s="4"/>
      <c r="G11" s="4"/>
      <c r="H11" s="4"/>
      <c r="I11" s="4"/>
      <c r="J11" s="4"/>
      <c r="L11" s="136"/>
    </row>
    <row r="12" spans="2:12" ht="8.25" customHeight="1" thickBot="1" x14ac:dyDescent="0.3">
      <c r="B12" s="4"/>
      <c r="C12" s="4"/>
      <c r="D12" s="4"/>
      <c r="E12" s="4"/>
      <c r="F12" s="4"/>
      <c r="G12" s="4"/>
      <c r="H12" s="4"/>
      <c r="I12" s="4"/>
      <c r="J12" s="4"/>
    </row>
    <row r="13" spans="2:12" ht="30" customHeight="1" thickBot="1" x14ac:dyDescent="0.3">
      <c r="B13" s="4"/>
      <c r="C13" s="168" t="s">
        <v>55</v>
      </c>
      <c r="D13" s="255" t="s">
        <v>30</v>
      </c>
      <c r="E13" s="255" t="s">
        <v>31</v>
      </c>
      <c r="F13" s="255" t="s">
        <v>32</v>
      </c>
      <c r="G13" s="255" t="s">
        <v>33</v>
      </c>
      <c r="H13" s="256" t="s">
        <v>34</v>
      </c>
      <c r="I13" s="260" t="s">
        <v>35</v>
      </c>
      <c r="J13" s="4"/>
    </row>
    <row r="14" spans="2:12" ht="30" customHeight="1" x14ac:dyDescent="0.25">
      <c r="B14" s="51">
        <v>1</v>
      </c>
      <c r="C14" s="214" t="str">
        <f ca="1">IFERROR(OFFSET('1. Staff Posts&amp;Salary (Listing)'!$H$1,MATCH(B14,IF($C$11="ALL THEMES",'1. Staff Posts&amp;Salary (Listing)'!$R:$R,'1. Staff Posts&amp;Salary (Listing)'!$T:$T),0)-1,0),"")</f>
        <v/>
      </c>
      <c r="D14" s="278">
        <f ca="1">IFERROR(SUMIFS('2. Staff Costs (Annual)'!$N$13:$N$312,'2. Staff Costs (Annual)'!$I$13:$I$312,'Summary of Staff by Role'!$C14,'2. Staff Costs (Annual)'!$G$13:$G$312,IF($C$11="ALL THEMES","*",$C$11)),"")</f>
        <v>0</v>
      </c>
      <c r="E14" s="278">
        <f ca="1">IFERROR(SUMIFS('2. Staff Costs (Annual)'!$S$13:$S$312,'2. Staff Costs (Annual)'!$I$13:$I$312,'Summary of Staff by Role'!$C14,'2. Staff Costs (Annual)'!$G$13:$G$312,IF($C$11="ALL THEMES","*",$C$11)),"")</f>
        <v>0</v>
      </c>
      <c r="F14" s="278">
        <f ca="1">IFERROR(SUMIFS('2. Staff Costs (Annual)'!$X$13:$X$312,'2. Staff Costs (Annual)'!$I$13:$I$312,'Summary of Staff by Role'!$C14,'2. Staff Costs (Annual)'!$G$13:$G$312,IF($C$11="ALL THEMES","*",$C$11)),"")</f>
        <v>0</v>
      </c>
      <c r="G14" s="278">
        <f ca="1">IFERROR(SUMIFS('2. Staff Costs (Annual)'!$AC$13:$AC$312,'2. Staff Costs (Annual)'!$I$13:$I$312,'Summary of Staff by Role'!$C14,'2. Staff Costs (Annual)'!$G$13:$G$312,IF($C$11="ALL THEMES","*",$C$11)),"")</f>
        <v>0</v>
      </c>
      <c r="H14" s="278">
        <f ca="1">IFERROR(SUMIFS('2. Staff Costs (Annual)'!$AH$13:$AH$312,'2. Staff Costs (Annual)'!$I$13:$I$312,'Summary of Staff by Role'!$C14,'2. Staff Costs (Annual)'!$G$13:$G$312,IF($C$11="ALL THEMES","*",$C$11)),"")</f>
        <v>0</v>
      </c>
      <c r="I14" s="279">
        <f t="shared" ref="I14:I45" ca="1" si="0">SUM(D14:H14)</f>
        <v>0</v>
      </c>
      <c r="J14" s="4"/>
    </row>
    <row r="15" spans="2:12" ht="30" customHeight="1" x14ac:dyDescent="0.25">
      <c r="B15" s="51">
        <v>2</v>
      </c>
      <c r="C15" s="214" t="str">
        <f ca="1">IFERROR(OFFSET('1. Staff Posts&amp;Salary (Listing)'!$H$1,MATCH(B15,IF($C$11="ALL THEMES",'1. Staff Posts&amp;Salary (Listing)'!$R:$R,'1. Staff Posts&amp;Salary (Listing)'!$T:$T),0)-1,0),"")</f>
        <v/>
      </c>
      <c r="D15" s="278">
        <f ca="1">IFERROR(SUMIFS('2. Staff Costs (Annual)'!$N$13:$N$312,'2. Staff Costs (Annual)'!$I$13:$I$312,'Summary of Staff by Role'!$C15,'2. Staff Costs (Annual)'!$G$13:$G$312,IF($C$11="ALL THEMES","*",$C$11)),"")</f>
        <v>0</v>
      </c>
      <c r="E15" s="278">
        <f ca="1">IFERROR(SUMIFS('2. Staff Costs (Annual)'!$S$13:$S$312,'2. Staff Costs (Annual)'!$I$13:$I$312,'Summary of Staff by Role'!$C15,'2. Staff Costs (Annual)'!$G$13:$G$312,IF($C$11="ALL THEMES","*",$C$11)),"")</f>
        <v>0</v>
      </c>
      <c r="F15" s="278">
        <f ca="1">IFERROR(SUMIFS('2. Staff Costs (Annual)'!$X$13:$X$312,'2. Staff Costs (Annual)'!$I$13:$I$312,'Summary of Staff by Role'!$C15,'2. Staff Costs (Annual)'!$G$13:$G$312,IF($C$11="ALL THEMES","*",$C$11)),"")</f>
        <v>0</v>
      </c>
      <c r="G15" s="278">
        <f ca="1">IFERROR(SUMIFS('2. Staff Costs (Annual)'!$AC$13:$AC$312,'2. Staff Costs (Annual)'!$I$13:$I$312,'Summary of Staff by Role'!$C15,'2. Staff Costs (Annual)'!$G$13:$G$312,IF($C$11="ALL THEMES","*",$C$11)),"")</f>
        <v>0</v>
      </c>
      <c r="H15" s="278">
        <f ca="1">IFERROR(SUMIFS('2. Staff Costs (Annual)'!$AH$13:$AH$312,'2. Staff Costs (Annual)'!$I$13:$I$312,'Summary of Staff by Role'!$C15,'2. Staff Costs (Annual)'!$G$13:$G$312,IF($C$11="ALL THEMES","*",$C$11)),"")</f>
        <v>0</v>
      </c>
      <c r="I15" s="279">
        <f t="shared" ca="1" si="0"/>
        <v>0</v>
      </c>
      <c r="J15" s="4"/>
    </row>
    <row r="16" spans="2:12" ht="30" customHeight="1" x14ac:dyDescent="0.25">
      <c r="B16" s="51">
        <v>3</v>
      </c>
      <c r="C16" s="214" t="str">
        <f ca="1">IFERROR(OFFSET('1. Staff Posts&amp;Salary (Listing)'!$H$1,MATCH(B16,IF($C$11="ALL THEMES",'1. Staff Posts&amp;Salary (Listing)'!$R:$R,'1. Staff Posts&amp;Salary (Listing)'!$T:$T),0)-1,0),"")</f>
        <v/>
      </c>
      <c r="D16" s="278">
        <f ca="1">IFERROR(SUMIFS('2. Staff Costs (Annual)'!$N$13:$N$312,'2. Staff Costs (Annual)'!$I$13:$I$312,'Summary of Staff by Role'!$C16,'2. Staff Costs (Annual)'!$G$13:$G$312,IF($C$11="ALL THEMES","*",$C$11)),"")</f>
        <v>0</v>
      </c>
      <c r="E16" s="278">
        <f ca="1">IFERROR(SUMIFS('2. Staff Costs (Annual)'!$S$13:$S$312,'2. Staff Costs (Annual)'!$I$13:$I$312,'Summary of Staff by Role'!$C16,'2. Staff Costs (Annual)'!$G$13:$G$312,IF($C$11="ALL THEMES","*",$C$11)),"")</f>
        <v>0</v>
      </c>
      <c r="F16" s="278">
        <f ca="1">IFERROR(SUMIFS('2. Staff Costs (Annual)'!$X$13:$X$312,'2. Staff Costs (Annual)'!$I$13:$I$312,'Summary of Staff by Role'!$C16,'2. Staff Costs (Annual)'!$G$13:$G$312,IF($C$11="ALL THEMES","*",$C$11)),"")</f>
        <v>0</v>
      </c>
      <c r="G16" s="278">
        <f ca="1">IFERROR(SUMIFS('2. Staff Costs (Annual)'!$AC$13:$AC$312,'2. Staff Costs (Annual)'!$I$13:$I$312,'Summary of Staff by Role'!$C16,'2. Staff Costs (Annual)'!$G$13:$G$312,IF($C$11="ALL THEMES","*",$C$11)),"")</f>
        <v>0</v>
      </c>
      <c r="H16" s="278">
        <f ca="1">IFERROR(SUMIFS('2. Staff Costs (Annual)'!$AH$13:$AH$312,'2. Staff Costs (Annual)'!$I$13:$I$312,'Summary of Staff by Role'!$C16,'2. Staff Costs (Annual)'!$G$13:$G$312,IF($C$11="ALL THEMES","*",$C$11)),"")</f>
        <v>0</v>
      </c>
      <c r="I16" s="279">
        <f t="shared" ca="1" si="0"/>
        <v>0</v>
      </c>
      <c r="J16" s="4"/>
    </row>
    <row r="17" spans="2:10" ht="30" customHeight="1" x14ac:dyDescent="0.25">
      <c r="B17" s="51">
        <v>4</v>
      </c>
      <c r="C17" s="214" t="str">
        <f ca="1">IFERROR(OFFSET('1. Staff Posts&amp;Salary (Listing)'!$H$1,MATCH(B17,IF($C$11="ALL THEMES",'1. Staff Posts&amp;Salary (Listing)'!$R:$R,'1. Staff Posts&amp;Salary (Listing)'!$T:$T),0)-1,0),"")</f>
        <v/>
      </c>
      <c r="D17" s="278">
        <f ca="1">IFERROR(SUMIFS('2. Staff Costs (Annual)'!$N$13:$N$312,'2. Staff Costs (Annual)'!$I$13:$I$312,'Summary of Staff by Role'!$C17,'2. Staff Costs (Annual)'!$G$13:$G$312,IF($C$11="ALL THEMES","*",$C$11)),"")</f>
        <v>0</v>
      </c>
      <c r="E17" s="278">
        <f ca="1">IFERROR(SUMIFS('2. Staff Costs (Annual)'!$S$13:$S$312,'2. Staff Costs (Annual)'!$I$13:$I$312,'Summary of Staff by Role'!$C17,'2. Staff Costs (Annual)'!$G$13:$G$312,IF($C$11="ALL THEMES","*",$C$11)),"")</f>
        <v>0</v>
      </c>
      <c r="F17" s="278">
        <f ca="1">IFERROR(SUMIFS('2. Staff Costs (Annual)'!$X$13:$X$312,'2. Staff Costs (Annual)'!$I$13:$I$312,'Summary of Staff by Role'!$C17,'2. Staff Costs (Annual)'!$G$13:$G$312,IF($C$11="ALL THEMES","*",$C$11)),"")</f>
        <v>0</v>
      </c>
      <c r="G17" s="278">
        <f ca="1">IFERROR(SUMIFS('2. Staff Costs (Annual)'!$AC$13:$AC$312,'2. Staff Costs (Annual)'!$I$13:$I$312,'Summary of Staff by Role'!$C17,'2. Staff Costs (Annual)'!$G$13:$G$312,IF($C$11="ALL THEMES","*",$C$11)),"")</f>
        <v>0</v>
      </c>
      <c r="H17" s="278">
        <f ca="1">IFERROR(SUMIFS('2. Staff Costs (Annual)'!$AH$13:$AH$312,'2. Staff Costs (Annual)'!$I$13:$I$312,'Summary of Staff by Role'!$C17,'2. Staff Costs (Annual)'!$G$13:$G$312,IF($C$11="ALL THEMES","*",$C$11)),"")</f>
        <v>0</v>
      </c>
      <c r="I17" s="279">
        <f t="shared" ca="1" si="0"/>
        <v>0</v>
      </c>
      <c r="J17" s="4"/>
    </row>
    <row r="18" spans="2:10" ht="30" customHeight="1" x14ac:dyDescent="0.25">
      <c r="B18" s="51">
        <v>5</v>
      </c>
      <c r="C18" s="214" t="str">
        <f ca="1">IFERROR(OFFSET('1. Staff Posts&amp;Salary (Listing)'!$H$1,MATCH(B18,IF($C$11="ALL THEMES",'1. Staff Posts&amp;Salary (Listing)'!$R:$R,'1. Staff Posts&amp;Salary (Listing)'!$T:$T),0)-1,0),"")</f>
        <v/>
      </c>
      <c r="D18" s="278">
        <f ca="1">IFERROR(SUMIFS('2. Staff Costs (Annual)'!$N$13:$N$312,'2. Staff Costs (Annual)'!$I$13:$I$312,'Summary of Staff by Role'!$C18,'2. Staff Costs (Annual)'!$G$13:$G$312,IF($C$11="ALL THEMES","*",$C$11)),"")</f>
        <v>0</v>
      </c>
      <c r="E18" s="278">
        <f ca="1">IFERROR(SUMIFS('2. Staff Costs (Annual)'!$S$13:$S$312,'2. Staff Costs (Annual)'!$I$13:$I$312,'Summary of Staff by Role'!$C18,'2. Staff Costs (Annual)'!$G$13:$G$312,IF($C$11="ALL THEMES","*",$C$11)),"")</f>
        <v>0</v>
      </c>
      <c r="F18" s="278">
        <f ca="1">IFERROR(SUMIFS('2. Staff Costs (Annual)'!$X$13:$X$312,'2. Staff Costs (Annual)'!$I$13:$I$312,'Summary of Staff by Role'!$C18,'2. Staff Costs (Annual)'!$G$13:$G$312,IF($C$11="ALL THEMES","*",$C$11)),"")</f>
        <v>0</v>
      </c>
      <c r="G18" s="278">
        <f ca="1">IFERROR(SUMIFS('2. Staff Costs (Annual)'!$AC$13:$AC$312,'2. Staff Costs (Annual)'!$I$13:$I$312,'Summary of Staff by Role'!$C18,'2. Staff Costs (Annual)'!$G$13:$G$312,IF($C$11="ALL THEMES","*",$C$11)),"")</f>
        <v>0</v>
      </c>
      <c r="H18" s="278">
        <f ca="1">IFERROR(SUMIFS('2. Staff Costs (Annual)'!$AH$13:$AH$312,'2. Staff Costs (Annual)'!$I$13:$I$312,'Summary of Staff by Role'!$C18,'2. Staff Costs (Annual)'!$G$13:$G$312,IF($C$11="ALL THEMES","*",$C$11)),"")</f>
        <v>0</v>
      </c>
      <c r="I18" s="279">
        <f t="shared" ca="1" si="0"/>
        <v>0</v>
      </c>
      <c r="J18" s="4"/>
    </row>
    <row r="19" spans="2:10" ht="30" customHeight="1" x14ac:dyDescent="0.25">
      <c r="B19" s="51">
        <v>6</v>
      </c>
      <c r="C19" s="214" t="str">
        <f ca="1">IFERROR(OFFSET('1. Staff Posts&amp;Salary (Listing)'!$H$1,MATCH(B19,IF($C$11="ALL THEMES",'1. Staff Posts&amp;Salary (Listing)'!$R:$R,'1. Staff Posts&amp;Salary (Listing)'!$T:$T),0)-1,0),"")</f>
        <v/>
      </c>
      <c r="D19" s="278">
        <f ca="1">IFERROR(SUMIFS('2. Staff Costs (Annual)'!$N$13:$N$312,'2. Staff Costs (Annual)'!$I$13:$I$312,'Summary of Staff by Role'!$C19,'2. Staff Costs (Annual)'!$G$13:$G$312,IF($C$11="ALL THEMES","*",$C$11)),"")</f>
        <v>0</v>
      </c>
      <c r="E19" s="278">
        <f ca="1">IFERROR(SUMIFS('2. Staff Costs (Annual)'!$S$13:$S$312,'2. Staff Costs (Annual)'!$I$13:$I$312,'Summary of Staff by Role'!$C19,'2. Staff Costs (Annual)'!$G$13:$G$312,IF($C$11="ALL THEMES","*",$C$11)),"")</f>
        <v>0</v>
      </c>
      <c r="F19" s="278">
        <f ca="1">IFERROR(SUMIFS('2. Staff Costs (Annual)'!$X$13:$X$312,'2. Staff Costs (Annual)'!$I$13:$I$312,'Summary of Staff by Role'!$C19,'2. Staff Costs (Annual)'!$G$13:$G$312,IF($C$11="ALL THEMES","*",$C$11)),"")</f>
        <v>0</v>
      </c>
      <c r="G19" s="278">
        <f ca="1">IFERROR(SUMIFS('2. Staff Costs (Annual)'!$AC$13:$AC$312,'2. Staff Costs (Annual)'!$I$13:$I$312,'Summary of Staff by Role'!$C19,'2. Staff Costs (Annual)'!$G$13:$G$312,IF($C$11="ALL THEMES","*",$C$11)),"")</f>
        <v>0</v>
      </c>
      <c r="H19" s="278">
        <f ca="1">IFERROR(SUMIFS('2. Staff Costs (Annual)'!$AH$13:$AH$312,'2. Staff Costs (Annual)'!$I$13:$I$312,'Summary of Staff by Role'!$C19,'2. Staff Costs (Annual)'!$G$13:$G$312,IF($C$11="ALL THEMES","*",$C$11)),"")</f>
        <v>0</v>
      </c>
      <c r="I19" s="279">
        <f t="shared" ca="1" si="0"/>
        <v>0</v>
      </c>
      <c r="J19" s="4"/>
    </row>
    <row r="20" spans="2:10" ht="30" customHeight="1" x14ac:dyDescent="0.25">
      <c r="B20" s="51">
        <v>7</v>
      </c>
      <c r="C20" s="214" t="str">
        <f ca="1">IFERROR(OFFSET('1. Staff Posts&amp;Salary (Listing)'!$H$1,MATCH(B20,IF($C$11="ALL THEMES",'1. Staff Posts&amp;Salary (Listing)'!$R:$R,'1. Staff Posts&amp;Salary (Listing)'!$T:$T),0)-1,0),"")</f>
        <v/>
      </c>
      <c r="D20" s="278">
        <f ca="1">IFERROR(SUMIFS('2. Staff Costs (Annual)'!$N$13:$N$312,'2. Staff Costs (Annual)'!$I$13:$I$312,'Summary of Staff by Role'!$C20,'2. Staff Costs (Annual)'!$G$13:$G$312,IF($C$11="ALL THEMES","*",$C$11)),"")</f>
        <v>0</v>
      </c>
      <c r="E20" s="278">
        <f ca="1">IFERROR(SUMIFS('2. Staff Costs (Annual)'!$S$13:$S$312,'2. Staff Costs (Annual)'!$I$13:$I$312,'Summary of Staff by Role'!$C20,'2. Staff Costs (Annual)'!$G$13:$G$312,IF($C$11="ALL THEMES","*",$C$11)),"")</f>
        <v>0</v>
      </c>
      <c r="F20" s="278">
        <f ca="1">IFERROR(SUMIFS('2. Staff Costs (Annual)'!$X$13:$X$312,'2. Staff Costs (Annual)'!$I$13:$I$312,'Summary of Staff by Role'!$C20,'2. Staff Costs (Annual)'!$G$13:$G$312,IF($C$11="ALL THEMES","*",$C$11)),"")</f>
        <v>0</v>
      </c>
      <c r="G20" s="278">
        <f ca="1">IFERROR(SUMIFS('2. Staff Costs (Annual)'!$AC$13:$AC$312,'2. Staff Costs (Annual)'!$I$13:$I$312,'Summary of Staff by Role'!$C20,'2. Staff Costs (Annual)'!$G$13:$G$312,IF($C$11="ALL THEMES","*",$C$11)),"")</f>
        <v>0</v>
      </c>
      <c r="H20" s="278">
        <f ca="1">IFERROR(SUMIFS('2. Staff Costs (Annual)'!$AH$13:$AH$312,'2. Staff Costs (Annual)'!$I$13:$I$312,'Summary of Staff by Role'!$C20,'2. Staff Costs (Annual)'!$G$13:$G$312,IF($C$11="ALL THEMES","*",$C$11)),"")</f>
        <v>0</v>
      </c>
      <c r="I20" s="279">
        <f t="shared" ca="1" si="0"/>
        <v>0</v>
      </c>
      <c r="J20" s="4"/>
    </row>
    <row r="21" spans="2:10" ht="30" customHeight="1" x14ac:dyDescent="0.25">
      <c r="B21" s="51">
        <v>8</v>
      </c>
      <c r="C21" s="214" t="str">
        <f ca="1">IFERROR(OFFSET('1. Staff Posts&amp;Salary (Listing)'!$H$1,MATCH(B21,IF($C$11="ALL THEMES",'1. Staff Posts&amp;Salary (Listing)'!$R:$R,'1. Staff Posts&amp;Salary (Listing)'!$T:$T),0)-1,0),"")</f>
        <v/>
      </c>
      <c r="D21" s="278">
        <f ca="1">IFERROR(SUMIFS('2. Staff Costs (Annual)'!$N$13:$N$312,'2. Staff Costs (Annual)'!$I$13:$I$312,'Summary of Staff by Role'!$C21,'2. Staff Costs (Annual)'!$G$13:$G$312,IF($C$11="ALL THEMES","*",$C$11)),"")</f>
        <v>0</v>
      </c>
      <c r="E21" s="278">
        <f ca="1">IFERROR(SUMIFS('2. Staff Costs (Annual)'!$S$13:$S$312,'2. Staff Costs (Annual)'!$I$13:$I$312,'Summary of Staff by Role'!$C21,'2. Staff Costs (Annual)'!$G$13:$G$312,IF($C$11="ALL THEMES","*",$C$11)),"")</f>
        <v>0</v>
      </c>
      <c r="F21" s="278">
        <f ca="1">IFERROR(SUMIFS('2. Staff Costs (Annual)'!$X$13:$X$312,'2. Staff Costs (Annual)'!$I$13:$I$312,'Summary of Staff by Role'!$C21,'2. Staff Costs (Annual)'!$G$13:$G$312,IF($C$11="ALL THEMES","*",$C$11)),"")</f>
        <v>0</v>
      </c>
      <c r="G21" s="278">
        <f ca="1">IFERROR(SUMIFS('2. Staff Costs (Annual)'!$AC$13:$AC$312,'2. Staff Costs (Annual)'!$I$13:$I$312,'Summary of Staff by Role'!$C21,'2. Staff Costs (Annual)'!$G$13:$G$312,IF($C$11="ALL THEMES","*",$C$11)),"")</f>
        <v>0</v>
      </c>
      <c r="H21" s="278">
        <f ca="1">IFERROR(SUMIFS('2. Staff Costs (Annual)'!$AH$13:$AH$312,'2. Staff Costs (Annual)'!$I$13:$I$312,'Summary of Staff by Role'!$C21,'2. Staff Costs (Annual)'!$G$13:$G$312,IF($C$11="ALL THEMES","*",$C$11)),"")</f>
        <v>0</v>
      </c>
      <c r="I21" s="279">
        <f t="shared" ca="1" si="0"/>
        <v>0</v>
      </c>
      <c r="J21" s="4"/>
    </row>
    <row r="22" spans="2:10" ht="30" customHeight="1" x14ac:dyDescent="0.25">
      <c r="B22" s="51">
        <v>9</v>
      </c>
      <c r="C22" s="214" t="str">
        <f ca="1">IFERROR(OFFSET('1. Staff Posts&amp;Salary (Listing)'!$H$1,MATCH(B22,IF($C$11="ALL THEMES",'1. Staff Posts&amp;Salary (Listing)'!$R:$R,'1. Staff Posts&amp;Salary (Listing)'!$T:$T),0)-1,0),"")</f>
        <v/>
      </c>
      <c r="D22" s="278">
        <f ca="1">IFERROR(SUMIFS('2. Staff Costs (Annual)'!$N$13:$N$312,'2. Staff Costs (Annual)'!$I$13:$I$312,'Summary of Staff by Role'!$C22,'2. Staff Costs (Annual)'!$G$13:$G$312,IF($C$11="ALL THEMES","*",$C$11)),"")</f>
        <v>0</v>
      </c>
      <c r="E22" s="278">
        <f ca="1">IFERROR(SUMIFS('2. Staff Costs (Annual)'!$S$13:$S$312,'2. Staff Costs (Annual)'!$I$13:$I$312,'Summary of Staff by Role'!$C22,'2. Staff Costs (Annual)'!$G$13:$G$312,IF($C$11="ALL THEMES","*",$C$11)),"")</f>
        <v>0</v>
      </c>
      <c r="F22" s="278">
        <f ca="1">IFERROR(SUMIFS('2. Staff Costs (Annual)'!$X$13:$X$312,'2. Staff Costs (Annual)'!$I$13:$I$312,'Summary of Staff by Role'!$C22,'2. Staff Costs (Annual)'!$G$13:$G$312,IF($C$11="ALL THEMES","*",$C$11)),"")</f>
        <v>0</v>
      </c>
      <c r="G22" s="278">
        <f ca="1">IFERROR(SUMIFS('2. Staff Costs (Annual)'!$AC$13:$AC$312,'2. Staff Costs (Annual)'!$I$13:$I$312,'Summary of Staff by Role'!$C22,'2. Staff Costs (Annual)'!$G$13:$G$312,IF($C$11="ALL THEMES","*",$C$11)),"")</f>
        <v>0</v>
      </c>
      <c r="H22" s="278">
        <f ca="1">IFERROR(SUMIFS('2. Staff Costs (Annual)'!$AH$13:$AH$312,'2. Staff Costs (Annual)'!$I$13:$I$312,'Summary of Staff by Role'!$C22,'2. Staff Costs (Annual)'!$G$13:$G$312,IF($C$11="ALL THEMES","*",$C$11)),"")</f>
        <v>0</v>
      </c>
      <c r="I22" s="279">
        <f t="shared" ca="1" si="0"/>
        <v>0</v>
      </c>
      <c r="J22" s="4"/>
    </row>
    <row r="23" spans="2:10" ht="30" customHeight="1" x14ac:dyDescent="0.25">
      <c r="B23" s="51">
        <v>10</v>
      </c>
      <c r="C23" s="214" t="str">
        <f ca="1">IFERROR(OFFSET('1. Staff Posts&amp;Salary (Listing)'!$H$1,MATCH(B23,IF($C$11="ALL THEMES",'1. Staff Posts&amp;Salary (Listing)'!$R:$R,'1. Staff Posts&amp;Salary (Listing)'!$T:$T),0)-1,0),"")</f>
        <v/>
      </c>
      <c r="D23" s="278">
        <f ca="1">IFERROR(SUMIFS('2. Staff Costs (Annual)'!$N$13:$N$312,'2. Staff Costs (Annual)'!$I$13:$I$312,'Summary of Staff by Role'!$C23,'2. Staff Costs (Annual)'!$G$13:$G$312,IF($C$11="ALL THEMES","*",$C$11)),"")</f>
        <v>0</v>
      </c>
      <c r="E23" s="278">
        <f ca="1">IFERROR(SUMIFS('2. Staff Costs (Annual)'!$S$13:$S$312,'2. Staff Costs (Annual)'!$I$13:$I$312,'Summary of Staff by Role'!$C23,'2. Staff Costs (Annual)'!$G$13:$G$312,IF($C$11="ALL THEMES","*",$C$11)),"")</f>
        <v>0</v>
      </c>
      <c r="F23" s="278">
        <f ca="1">IFERROR(SUMIFS('2. Staff Costs (Annual)'!$X$13:$X$312,'2. Staff Costs (Annual)'!$I$13:$I$312,'Summary of Staff by Role'!$C23,'2. Staff Costs (Annual)'!$G$13:$G$312,IF($C$11="ALL THEMES","*",$C$11)),"")</f>
        <v>0</v>
      </c>
      <c r="G23" s="278">
        <f ca="1">IFERROR(SUMIFS('2. Staff Costs (Annual)'!$AC$13:$AC$312,'2. Staff Costs (Annual)'!$I$13:$I$312,'Summary of Staff by Role'!$C23,'2. Staff Costs (Annual)'!$G$13:$G$312,IF($C$11="ALL THEMES","*",$C$11)),"")</f>
        <v>0</v>
      </c>
      <c r="H23" s="278">
        <f ca="1">IFERROR(SUMIFS('2. Staff Costs (Annual)'!$AH$13:$AH$312,'2. Staff Costs (Annual)'!$I$13:$I$312,'Summary of Staff by Role'!$C23,'2. Staff Costs (Annual)'!$G$13:$G$312,IF($C$11="ALL THEMES","*",$C$11)),"")</f>
        <v>0</v>
      </c>
      <c r="I23" s="279">
        <f t="shared" ca="1" si="0"/>
        <v>0</v>
      </c>
      <c r="J23" s="4"/>
    </row>
    <row r="24" spans="2:10" ht="30" customHeight="1" x14ac:dyDescent="0.25">
      <c r="B24" s="51">
        <v>11</v>
      </c>
      <c r="C24" s="214" t="str">
        <f ca="1">IFERROR(OFFSET('1. Staff Posts&amp;Salary (Listing)'!$H$1,MATCH(B24,IF($C$11="ALL THEMES",'1. Staff Posts&amp;Salary (Listing)'!$R:$R,'1. Staff Posts&amp;Salary (Listing)'!$T:$T),0)-1,0),"")</f>
        <v/>
      </c>
      <c r="D24" s="278">
        <f ca="1">IFERROR(SUMIFS('2. Staff Costs (Annual)'!$N$13:$N$312,'2. Staff Costs (Annual)'!$I$13:$I$312,'Summary of Staff by Role'!$C24,'2. Staff Costs (Annual)'!$G$13:$G$312,IF($C$11="ALL THEMES","*",$C$11)),"")</f>
        <v>0</v>
      </c>
      <c r="E24" s="278">
        <f ca="1">IFERROR(SUMIFS('2. Staff Costs (Annual)'!$S$13:$S$312,'2. Staff Costs (Annual)'!$I$13:$I$312,'Summary of Staff by Role'!$C24,'2. Staff Costs (Annual)'!$G$13:$G$312,IF($C$11="ALL THEMES","*",$C$11)),"")</f>
        <v>0</v>
      </c>
      <c r="F24" s="278">
        <f ca="1">IFERROR(SUMIFS('2. Staff Costs (Annual)'!$X$13:$X$312,'2. Staff Costs (Annual)'!$I$13:$I$312,'Summary of Staff by Role'!$C24,'2. Staff Costs (Annual)'!$G$13:$G$312,IF($C$11="ALL THEMES","*",$C$11)),"")</f>
        <v>0</v>
      </c>
      <c r="G24" s="278">
        <f ca="1">IFERROR(SUMIFS('2. Staff Costs (Annual)'!$AC$13:$AC$312,'2. Staff Costs (Annual)'!$I$13:$I$312,'Summary of Staff by Role'!$C24,'2. Staff Costs (Annual)'!$G$13:$G$312,IF($C$11="ALL THEMES","*",$C$11)),"")</f>
        <v>0</v>
      </c>
      <c r="H24" s="278">
        <f ca="1">IFERROR(SUMIFS('2. Staff Costs (Annual)'!$AH$13:$AH$312,'2. Staff Costs (Annual)'!$I$13:$I$312,'Summary of Staff by Role'!$C24,'2. Staff Costs (Annual)'!$G$13:$G$312,IF($C$11="ALL THEMES","*",$C$11)),"")</f>
        <v>0</v>
      </c>
      <c r="I24" s="279">
        <f t="shared" ca="1" si="0"/>
        <v>0</v>
      </c>
      <c r="J24" s="4"/>
    </row>
    <row r="25" spans="2:10" ht="30" customHeight="1" x14ac:dyDescent="0.25">
      <c r="B25" s="51">
        <v>12</v>
      </c>
      <c r="C25" s="214" t="str">
        <f ca="1">IFERROR(OFFSET('1. Staff Posts&amp;Salary (Listing)'!$H$1,MATCH(B25,IF($C$11="ALL THEMES",'1. Staff Posts&amp;Salary (Listing)'!$R:$R,'1. Staff Posts&amp;Salary (Listing)'!$T:$T),0)-1,0),"")</f>
        <v/>
      </c>
      <c r="D25" s="278">
        <f ca="1">IFERROR(SUMIFS('2. Staff Costs (Annual)'!$N$13:$N$312,'2. Staff Costs (Annual)'!$I$13:$I$312,'Summary of Staff by Role'!$C25,'2. Staff Costs (Annual)'!$G$13:$G$312,IF($C$11="ALL THEMES","*",$C$11)),"")</f>
        <v>0</v>
      </c>
      <c r="E25" s="278">
        <f ca="1">IFERROR(SUMIFS('2. Staff Costs (Annual)'!$S$13:$S$312,'2. Staff Costs (Annual)'!$I$13:$I$312,'Summary of Staff by Role'!$C25,'2. Staff Costs (Annual)'!$G$13:$G$312,IF($C$11="ALL THEMES","*",$C$11)),"")</f>
        <v>0</v>
      </c>
      <c r="F25" s="278">
        <f ca="1">IFERROR(SUMIFS('2. Staff Costs (Annual)'!$X$13:$X$312,'2. Staff Costs (Annual)'!$I$13:$I$312,'Summary of Staff by Role'!$C25,'2. Staff Costs (Annual)'!$G$13:$G$312,IF($C$11="ALL THEMES","*",$C$11)),"")</f>
        <v>0</v>
      </c>
      <c r="G25" s="278">
        <f ca="1">IFERROR(SUMIFS('2. Staff Costs (Annual)'!$AC$13:$AC$312,'2. Staff Costs (Annual)'!$I$13:$I$312,'Summary of Staff by Role'!$C25,'2. Staff Costs (Annual)'!$G$13:$G$312,IF($C$11="ALL THEMES","*",$C$11)),"")</f>
        <v>0</v>
      </c>
      <c r="H25" s="278">
        <f ca="1">IFERROR(SUMIFS('2. Staff Costs (Annual)'!$AH$13:$AH$312,'2. Staff Costs (Annual)'!$I$13:$I$312,'Summary of Staff by Role'!$C25,'2. Staff Costs (Annual)'!$G$13:$G$312,IF($C$11="ALL THEMES","*",$C$11)),"")</f>
        <v>0</v>
      </c>
      <c r="I25" s="279">
        <f t="shared" ca="1" si="0"/>
        <v>0</v>
      </c>
      <c r="J25" s="4"/>
    </row>
    <row r="26" spans="2:10" ht="30" customHeight="1" x14ac:dyDescent="0.25">
      <c r="B26" s="51">
        <v>13</v>
      </c>
      <c r="C26" s="214" t="str">
        <f ca="1">IFERROR(OFFSET('1. Staff Posts&amp;Salary (Listing)'!$H$1,MATCH(B26,IF($C$11="ALL THEMES",'1. Staff Posts&amp;Salary (Listing)'!$R:$R,'1. Staff Posts&amp;Salary (Listing)'!$T:$T),0)-1,0),"")</f>
        <v/>
      </c>
      <c r="D26" s="278">
        <f ca="1">IFERROR(SUMIFS('2. Staff Costs (Annual)'!$N$13:$N$312,'2. Staff Costs (Annual)'!$I$13:$I$312,'Summary of Staff by Role'!$C26,'2. Staff Costs (Annual)'!$G$13:$G$312,IF($C$11="ALL THEMES","*",$C$11)),"")</f>
        <v>0</v>
      </c>
      <c r="E26" s="278">
        <f ca="1">IFERROR(SUMIFS('2. Staff Costs (Annual)'!$S$13:$S$312,'2. Staff Costs (Annual)'!$I$13:$I$312,'Summary of Staff by Role'!$C26,'2. Staff Costs (Annual)'!$G$13:$G$312,IF($C$11="ALL THEMES","*",$C$11)),"")</f>
        <v>0</v>
      </c>
      <c r="F26" s="278">
        <f ca="1">IFERROR(SUMIFS('2. Staff Costs (Annual)'!$X$13:$X$312,'2. Staff Costs (Annual)'!$I$13:$I$312,'Summary of Staff by Role'!$C26,'2. Staff Costs (Annual)'!$G$13:$G$312,IF($C$11="ALL THEMES","*",$C$11)),"")</f>
        <v>0</v>
      </c>
      <c r="G26" s="278">
        <f ca="1">IFERROR(SUMIFS('2. Staff Costs (Annual)'!$AC$13:$AC$312,'2. Staff Costs (Annual)'!$I$13:$I$312,'Summary of Staff by Role'!$C26,'2. Staff Costs (Annual)'!$G$13:$G$312,IF($C$11="ALL THEMES","*",$C$11)),"")</f>
        <v>0</v>
      </c>
      <c r="H26" s="278">
        <f ca="1">IFERROR(SUMIFS('2. Staff Costs (Annual)'!$AH$13:$AH$312,'2. Staff Costs (Annual)'!$I$13:$I$312,'Summary of Staff by Role'!$C26,'2. Staff Costs (Annual)'!$G$13:$G$312,IF($C$11="ALL THEMES","*",$C$11)),"")</f>
        <v>0</v>
      </c>
      <c r="I26" s="279">
        <f t="shared" ca="1" si="0"/>
        <v>0</v>
      </c>
      <c r="J26" s="4"/>
    </row>
    <row r="27" spans="2:10" ht="30" customHeight="1" x14ac:dyDescent="0.25">
      <c r="B27" s="51">
        <v>14</v>
      </c>
      <c r="C27" s="214" t="str">
        <f ca="1">IFERROR(OFFSET('1. Staff Posts&amp;Salary (Listing)'!$H$1,MATCH(B27,IF($C$11="ALL THEMES",'1. Staff Posts&amp;Salary (Listing)'!$R:$R,'1. Staff Posts&amp;Salary (Listing)'!$T:$T),0)-1,0),"")</f>
        <v/>
      </c>
      <c r="D27" s="278">
        <f ca="1">IFERROR(SUMIFS('2. Staff Costs (Annual)'!$N$13:$N$312,'2. Staff Costs (Annual)'!$I$13:$I$312,'Summary of Staff by Role'!$C27,'2. Staff Costs (Annual)'!$G$13:$G$312,IF($C$11="ALL THEMES","*",$C$11)),"")</f>
        <v>0</v>
      </c>
      <c r="E27" s="278">
        <f ca="1">IFERROR(SUMIFS('2. Staff Costs (Annual)'!$S$13:$S$312,'2. Staff Costs (Annual)'!$I$13:$I$312,'Summary of Staff by Role'!$C27,'2. Staff Costs (Annual)'!$G$13:$G$312,IF($C$11="ALL THEMES","*",$C$11)),"")</f>
        <v>0</v>
      </c>
      <c r="F27" s="278">
        <f ca="1">IFERROR(SUMIFS('2. Staff Costs (Annual)'!$X$13:$X$312,'2. Staff Costs (Annual)'!$I$13:$I$312,'Summary of Staff by Role'!$C27,'2. Staff Costs (Annual)'!$G$13:$G$312,IF($C$11="ALL THEMES","*",$C$11)),"")</f>
        <v>0</v>
      </c>
      <c r="G27" s="278">
        <f ca="1">IFERROR(SUMIFS('2. Staff Costs (Annual)'!$AC$13:$AC$312,'2. Staff Costs (Annual)'!$I$13:$I$312,'Summary of Staff by Role'!$C27,'2. Staff Costs (Annual)'!$G$13:$G$312,IF($C$11="ALL THEMES","*",$C$11)),"")</f>
        <v>0</v>
      </c>
      <c r="H27" s="278">
        <f ca="1">IFERROR(SUMIFS('2. Staff Costs (Annual)'!$AH$13:$AH$312,'2. Staff Costs (Annual)'!$I$13:$I$312,'Summary of Staff by Role'!$C27,'2. Staff Costs (Annual)'!$G$13:$G$312,IF($C$11="ALL THEMES","*",$C$11)),"")</f>
        <v>0</v>
      </c>
      <c r="I27" s="279">
        <f t="shared" ca="1" si="0"/>
        <v>0</v>
      </c>
      <c r="J27" s="4"/>
    </row>
    <row r="28" spans="2:10" ht="30" customHeight="1" x14ac:dyDescent="0.25">
      <c r="B28" s="51">
        <v>15</v>
      </c>
      <c r="C28" s="214" t="str">
        <f ca="1">IFERROR(OFFSET('1. Staff Posts&amp;Salary (Listing)'!$H$1,MATCH(B28,IF($C$11="ALL THEMES",'1. Staff Posts&amp;Salary (Listing)'!$R:$R,'1. Staff Posts&amp;Salary (Listing)'!$T:$T),0)-1,0),"")</f>
        <v/>
      </c>
      <c r="D28" s="278">
        <f ca="1">IFERROR(SUMIFS('2. Staff Costs (Annual)'!$N$13:$N$312,'2. Staff Costs (Annual)'!$I$13:$I$312,'Summary of Staff by Role'!$C28,'2. Staff Costs (Annual)'!$G$13:$G$312,IF($C$11="ALL THEMES","*",$C$11)),"")</f>
        <v>0</v>
      </c>
      <c r="E28" s="278">
        <f ca="1">IFERROR(SUMIFS('2. Staff Costs (Annual)'!$S$13:$S$312,'2. Staff Costs (Annual)'!$I$13:$I$312,'Summary of Staff by Role'!$C28,'2. Staff Costs (Annual)'!$G$13:$G$312,IF($C$11="ALL THEMES","*",$C$11)),"")</f>
        <v>0</v>
      </c>
      <c r="F28" s="278">
        <f ca="1">IFERROR(SUMIFS('2. Staff Costs (Annual)'!$X$13:$X$312,'2. Staff Costs (Annual)'!$I$13:$I$312,'Summary of Staff by Role'!$C28,'2. Staff Costs (Annual)'!$G$13:$G$312,IF($C$11="ALL THEMES","*",$C$11)),"")</f>
        <v>0</v>
      </c>
      <c r="G28" s="278">
        <f ca="1">IFERROR(SUMIFS('2. Staff Costs (Annual)'!$AC$13:$AC$312,'2. Staff Costs (Annual)'!$I$13:$I$312,'Summary of Staff by Role'!$C28,'2. Staff Costs (Annual)'!$G$13:$G$312,IF($C$11="ALL THEMES","*",$C$11)),"")</f>
        <v>0</v>
      </c>
      <c r="H28" s="278">
        <f ca="1">IFERROR(SUMIFS('2. Staff Costs (Annual)'!$AH$13:$AH$312,'2. Staff Costs (Annual)'!$I$13:$I$312,'Summary of Staff by Role'!$C28,'2. Staff Costs (Annual)'!$G$13:$G$312,IF($C$11="ALL THEMES","*",$C$11)),"")</f>
        <v>0</v>
      </c>
      <c r="I28" s="279">
        <f t="shared" ca="1" si="0"/>
        <v>0</v>
      </c>
      <c r="J28" s="4"/>
    </row>
    <row r="29" spans="2:10" ht="30" customHeight="1" x14ac:dyDescent="0.25">
      <c r="B29" s="51">
        <v>16</v>
      </c>
      <c r="C29" s="214" t="str">
        <f ca="1">IFERROR(OFFSET('1. Staff Posts&amp;Salary (Listing)'!$H$1,MATCH(B29,IF($C$11="ALL THEMES",'1. Staff Posts&amp;Salary (Listing)'!$R:$R,'1. Staff Posts&amp;Salary (Listing)'!$T:$T),0)-1,0),"")</f>
        <v/>
      </c>
      <c r="D29" s="278">
        <f ca="1">IFERROR(SUMIFS('2. Staff Costs (Annual)'!$N$13:$N$312,'2. Staff Costs (Annual)'!$I$13:$I$312,'Summary of Staff by Role'!$C29,'2. Staff Costs (Annual)'!$G$13:$G$312,IF($C$11="ALL THEMES","*",$C$11)),"")</f>
        <v>0</v>
      </c>
      <c r="E29" s="278">
        <f ca="1">IFERROR(SUMIFS('2. Staff Costs (Annual)'!$S$13:$S$312,'2. Staff Costs (Annual)'!$I$13:$I$312,'Summary of Staff by Role'!$C29,'2. Staff Costs (Annual)'!$G$13:$G$312,IF($C$11="ALL THEMES","*",$C$11)),"")</f>
        <v>0</v>
      </c>
      <c r="F29" s="278">
        <f ca="1">IFERROR(SUMIFS('2. Staff Costs (Annual)'!$X$13:$X$312,'2. Staff Costs (Annual)'!$I$13:$I$312,'Summary of Staff by Role'!$C29,'2. Staff Costs (Annual)'!$G$13:$G$312,IF($C$11="ALL THEMES","*",$C$11)),"")</f>
        <v>0</v>
      </c>
      <c r="G29" s="278">
        <f ca="1">IFERROR(SUMIFS('2. Staff Costs (Annual)'!$AC$13:$AC$312,'2. Staff Costs (Annual)'!$I$13:$I$312,'Summary of Staff by Role'!$C29,'2. Staff Costs (Annual)'!$G$13:$G$312,IF($C$11="ALL THEMES","*",$C$11)),"")</f>
        <v>0</v>
      </c>
      <c r="H29" s="278">
        <f ca="1">IFERROR(SUMIFS('2. Staff Costs (Annual)'!$AH$13:$AH$312,'2. Staff Costs (Annual)'!$I$13:$I$312,'Summary of Staff by Role'!$C29,'2. Staff Costs (Annual)'!$G$13:$G$312,IF($C$11="ALL THEMES","*",$C$11)),"")</f>
        <v>0</v>
      </c>
      <c r="I29" s="279">
        <f t="shared" ca="1" si="0"/>
        <v>0</v>
      </c>
      <c r="J29" s="4"/>
    </row>
    <row r="30" spans="2:10" ht="30" customHeight="1" x14ac:dyDescent="0.25">
      <c r="B30" s="51">
        <v>17</v>
      </c>
      <c r="C30" s="214" t="str">
        <f ca="1">IFERROR(OFFSET('1. Staff Posts&amp;Salary (Listing)'!$H$1,MATCH(B30,IF($C$11="ALL THEMES",'1. Staff Posts&amp;Salary (Listing)'!$R:$R,'1. Staff Posts&amp;Salary (Listing)'!$T:$T),0)-1,0),"")</f>
        <v/>
      </c>
      <c r="D30" s="278">
        <f ca="1">IFERROR(SUMIFS('2. Staff Costs (Annual)'!$N$13:$N$312,'2. Staff Costs (Annual)'!$I$13:$I$312,'Summary of Staff by Role'!$C30,'2. Staff Costs (Annual)'!$G$13:$G$312,IF($C$11="ALL THEMES","*",$C$11)),"")</f>
        <v>0</v>
      </c>
      <c r="E30" s="278">
        <f ca="1">IFERROR(SUMIFS('2. Staff Costs (Annual)'!$S$13:$S$312,'2. Staff Costs (Annual)'!$I$13:$I$312,'Summary of Staff by Role'!$C30,'2. Staff Costs (Annual)'!$G$13:$G$312,IF($C$11="ALL THEMES","*",$C$11)),"")</f>
        <v>0</v>
      </c>
      <c r="F30" s="278">
        <f ca="1">IFERROR(SUMIFS('2. Staff Costs (Annual)'!$X$13:$X$312,'2. Staff Costs (Annual)'!$I$13:$I$312,'Summary of Staff by Role'!$C30,'2. Staff Costs (Annual)'!$G$13:$G$312,IF($C$11="ALL THEMES","*",$C$11)),"")</f>
        <v>0</v>
      </c>
      <c r="G30" s="278">
        <f ca="1">IFERROR(SUMIFS('2. Staff Costs (Annual)'!$AC$13:$AC$312,'2. Staff Costs (Annual)'!$I$13:$I$312,'Summary of Staff by Role'!$C30,'2. Staff Costs (Annual)'!$G$13:$G$312,IF($C$11="ALL THEMES","*",$C$11)),"")</f>
        <v>0</v>
      </c>
      <c r="H30" s="278">
        <f ca="1">IFERROR(SUMIFS('2. Staff Costs (Annual)'!$AH$13:$AH$312,'2. Staff Costs (Annual)'!$I$13:$I$312,'Summary of Staff by Role'!$C30,'2. Staff Costs (Annual)'!$G$13:$G$312,IF($C$11="ALL THEMES","*",$C$11)),"")</f>
        <v>0</v>
      </c>
      <c r="I30" s="279">
        <f t="shared" ca="1" si="0"/>
        <v>0</v>
      </c>
      <c r="J30" s="4"/>
    </row>
    <row r="31" spans="2:10" ht="30" customHeight="1" x14ac:dyDescent="0.25">
      <c r="B31" s="51">
        <v>18</v>
      </c>
      <c r="C31" s="214" t="str">
        <f ca="1">IFERROR(OFFSET('1. Staff Posts&amp;Salary (Listing)'!$H$1,MATCH(B31,IF($C$11="ALL THEMES",'1. Staff Posts&amp;Salary (Listing)'!$R:$R,'1. Staff Posts&amp;Salary (Listing)'!$T:$T),0)-1,0),"")</f>
        <v/>
      </c>
      <c r="D31" s="278">
        <f ca="1">IFERROR(SUMIFS('2. Staff Costs (Annual)'!$N$13:$N$312,'2. Staff Costs (Annual)'!$I$13:$I$312,'Summary of Staff by Role'!$C31,'2. Staff Costs (Annual)'!$G$13:$G$312,IF($C$11="ALL THEMES","*",$C$11)),"")</f>
        <v>0</v>
      </c>
      <c r="E31" s="278">
        <f ca="1">IFERROR(SUMIFS('2. Staff Costs (Annual)'!$S$13:$S$312,'2. Staff Costs (Annual)'!$I$13:$I$312,'Summary of Staff by Role'!$C31,'2. Staff Costs (Annual)'!$G$13:$G$312,IF($C$11="ALL THEMES","*",$C$11)),"")</f>
        <v>0</v>
      </c>
      <c r="F31" s="278">
        <f ca="1">IFERROR(SUMIFS('2. Staff Costs (Annual)'!$X$13:$X$312,'2. Staff Costs (Annual)'!$I$13:$I$312,'Summary of Staff by Role'!$C31,'2. Staff Costs (Annual)'!$G$13:$G$312,IF($C$11="ALL THEMES","*",$C$11)),"")</f>
        <v>0</v>
      </c>
      <c r="G31" s="278">
        <f ca="1">IFERROR(SUMIFS('2. Staff Costs (Annual)'!$AC$13:$AC$312,'2. Staff Costs (Annual)'!$I$13:$I$312,'Summary of Staff by Role'!$C31,'2. Staff Costs (Annual)'!$G$13:$G$312,IF($C$11="ALL THEMES","*",$C$11)),"")</f>
        <v>0</v>
      </c>
      <c r="H31" s="278">
        <f ca="1">IFERROR(SUMIFS('2. Staff Costs (Annual)'!$AH$13:$AH$312,'2. Staff Costs (Annual)'!$I$13:$I$312,'Summary of Staff by Role'!$C31,'2. Staff Costs (Annual)'!$G$13:$G$312,IF($C$11="ALL THEMES","*",$C$11)),"")</f>
        <v>0</v>
      </c>
      <c r="I31" s="279">
        <f t="shared" ca="1" si="0"/>
        <v>0</v>
      </c>
      <c r="J31" s="4"/>
    </row>
    <row r="32" spans="2:10" ht="30" customHeight="1" x14ac:dyDescent="0.25">
      <c r="B32" s="51">
        <v>19</v>
      </c>
      <c r="C32" s="214" t="str">
        <f ca="1">IFERROR(OFFSET('1. Staff Posts&amp;Salary (Listing)'!$H$1,MATCH(B32,IF($C$11="ALL THEMES",'1. Staff Posts&amp;Salary (Listing)'!$R:$R,'1. Staff Posts&amp;Salary (Listing)'!$T:$T),0)-1,0),"")</f>
        <v/>
      </c>
      <c r="D32" s="278">
        <f ca="1">IFERROR(SUMIFS('2. Staff Costs (Annual)'!$N$13:$N$312,'2. Staff Costs (Annual)'!$I$13:$I$312,'Summary of Staff by Role'!$C32,'2. Staff Costs (Annual)'!$G$13:$G$312,IF($C$11="ALL THEMES","*",$C$11)),"")</f>
        <v>0</v>
      </c>
      <c r="E32" s="278">
        <f ca="1">IFERROR(SUMIFS('2. Staff Costs (Annual)'!$S$13:$S$312,'2. Staff Costs (Annual)'!$I$13:$I$312,'Summary of Staff by Role'!$C32,'2. Staff Costs (Annual)'!$G$13:$G$312,IF($C$11="ALL THEMES","*",$C$11)),"")</f>
        <v>0</v>
      </c>
      <c r="F32" s="278">
        <f ca="1">IFERROR(SUMIFS('2. Staff Costs (Annual)'!$X$13:$X$312,'2. Staff Costs (Annual)'!$I$13:$I$312,'Summary of Staff by Role'!$C32,'2. Staff Costs (Annual)'!$G$13:$G$312,IF($C$11="ALL THEMES","*",$C$11)),"")</f>
        <v>0</v>
      </c>
      <c r="G32" s="278">
        <f ca="1">IFERROR(SUMIFS('2. Staff Costs (Annual)'!$AC$13:$AC$312,'2. Staff Costs (Annual)'!$I$13:$I$312,'Summary of Staff by Role'!$C32,'2. Staff Costs (Annual)'!$G$13:$G$312,IF($C$11="ALL THEMES","*",$C$11)),"")</f>
        <v>0</v>
      </c>
      <c r="H32" s="278">
        <f ca="1">IFERROR(SUMIFS('2. Staff Costs (Annual)'!$AH$13:$AH$312,'2. Staff Costs (Annual)'!$I$13:$I$312,'Summary of Staff by Role'!$C32,'2. Staff Costs (Annual)'!$G$13:$G$312,IF($C$11="ALL THEMES","*",$C$11)),"")</f>
        <v>0</v>
      </c>
      <c r="I32" s="279">
        <f t="shared" ca="1" si="0"/>
        <v>0</v>
      </c>
      <c r="J32" s="4"/>
    </row>
    <row r="33" spans="2:10" ht="30" customHeight="1" x14ac:dyDescent="0.25">
      <c r="B33" s="51">
        <v>20</v>
      </c>
      <c r="C33" s="214" t="str">
        <f ca="1">IFERROR(OFFSET('1. Staff Posts&amp;Salary (Listing)'!$H$1,MATCH(B33,IF($C$11="ALL THEMES",'1. Staff Posts&amp;Salary (Listing)'!$R:$R,'1. Staff Posts&amp;Salary (Listing)'!$T:$T),0)-1,0),"")</f>
        <v/>
      </c>
      <c r="D33" s="278">
        <f ca="1">IFERROR(SUMIFS('2. Staff Costs (Annual)'!$N$13:$N$312,'2. Staff Costs (Annual)'!$I$13:$I$312,'Summary of Staff by Role'!$C33,'2. Staff Costs (Annual)'!$G$13:$G$312,IF($C$11="ALL THEMES","*",$C$11)),"")</f>
        <v>0</v>
      </c>
      <c r="E33" s="278">
        <f ca="1">IFERROR(SUMIFS('2. Staff Costs (Annual)'!$S$13:$S$312,'2. Staff Costs (Annual)'!$I$13:$I$312,'Summary of Staff by Role'!$C33,'2. Staff Costs (Annual)'!$G$13:$G$312,IF($C$11="ALL THEMES","*",$C$11)),"")</f>
        <v>0</v>
      </c>
      <c r="F33" s="278">
        <f ca="1">IFERROR(SUMIFS('2. Staff Costs (Annual)'!$X$13:$X$312,'2. Staff Costs (Annual)'!$I$13:$I$312,'Summary of Staff by Role'!$C33,'2. Staff Costs (Annual)'!$G$13:$G$312,IF($C$11="ALL THEMES","*",$C$11)),"")</f>
        <v>0</v>
      </c>
      <c r="G33" s="278">
        <f ca="1">IFERROR(SUMIFS('2. Staff Costs (Annual)'!$AC$13:$AC$312,'2. Staff Costs (Annual)'!$I$13:$I$312,'Summary of Staff by Role'!$C33,'2. Staff Costs (Annual)'!$G$13:$G$312,IF($C$11="ALL THEMES","*",$C$11)),"")</f>
        <v>0</v>
      </c>
      <c r="H33" s="278">
        <f ca="1">IFERROR(SUMIFS('2. Staff Costs (Annual)'!$AH$13:$AH$312,'2. Staff Costs (Annual)'!$I$13:$I$312,'Summary of Staff by Role'!$C33,'2. Staff Costs (Annual)'!$G$13:$G$312,IF($C$11="ALL THEMES","*",$C$11)),"")</f>
        <v>0</v>
      </c>
      <c r="I33" s="279">
        <f t="shared" ca="1" si="0"/>
        <v>0</v>
      </c>
      <c r="J33" s="4"/>
    </row>
    <row r="34" spans="2:10" ht="30" customHeight="1" x14ac:dyDescent="0.25">
      <c r="B34" s="51">
        <v>21</v>
      </c>
      <c r="C34" s="214" t="str">
        <f ca="1">IFERROR(OFFSET('1. Staff Posts&amp;Salary (Listing)'!$H$1,MATCH(B34,IF($C$11="ALL THEMES",'1. Staff Posts&amp;Salary (Listing)'!$R:$R,'1. Staff Posts&amp;Salary (Listing)'!$T:$T),0)-1,0),"")</f>
        <v/>
      </c>
      <c r="D34" s="278">
        <f ca="1">IFERROR(SUMIFS('2. Staff Costs (Annual)'!$N$13:$N$312,'2. Staff Costs (Annual)'!$I$13:$I$312,'Summary of Staff by Role'!$C34,'2. Staff Costs (Annual)'!$G$13:$G$312,IF($C$11="ALL THEMES","*",$C$11)),"")</f>
        <v>0</v>
      </c>
      <c r="E34" s="278">
        <f ca="1">IFERROR(SUMIFS('2. Staff Costs (Annual)'!$S$13:$S$312,'2. Staff Costs (Annual)'!$I$13:$I$312,'Summary of Staff by Role'!$C34,'2. Staff Costs (Annual)'!$G$13:$G$312,IF($C$11="ALL THEMES","*",$C$11)),"")</f>
        <v>0</v>
      </c>
      <c r="F34" s="278">
        <f ca="1">IFERROR(SUMIFS('2. Staff Costs (Annual)'!$X$13:$X$312,'2. Staff Costs (Annual)'!$I$13:$I$312,'Summary of Staff by Role'!$C34,'2. Staff Costs (Annual)'!$G$13:$G$312,IF($C$11="ALL THEMES","*",$C$11)),"")</f>
        <v>0</v>
      </c>
      <c r="G34" s="278">
        <f ca="1">IFERROR(SUMIFS('2. Staff Costs (Annual)'!$AC$13:$AC$312,'2. Staff Costs (Annual)'!$I$13:$I$312,'Summary of Staff by Role'!$C34,'2. Staff Costs (Annual)'!$G$13:$G$312,IF($C$11="ALL THEMES","*",$C$11)),"")</f>
        <v>0</v>
      </c>
      <c r="H34" s="278">
        <f ca="1">IFERROR(SUMIFS('2. Staff Costs (Annual)'!$AH$13:$AH$312,'2. Staff Costs (Annual)'!$I$13:$I$312,'Summary of Staff by Role'!$C34,'2. Staff Costs (Annual)'!$G$13:$G$312,IF($C$11="ALL THEMES","*",$C$11)),"")</f>
        <v>0</v>
      </c>
      <c r="I34" s="279">
        <f t="shared" ca="1" si="0"/>
        <v>0</v>
      </c>
      <c r="J34" s="4"/>
    </row>
    <row r="35" spans="2:10" ht="30" customHeight="1" x14ac:dyDescent="0.25">
      <c r="B35" s="51">
        <v>22</v>
      </c>
      <c r="C35" s="214" t="str">
        <f ca="1">IFERROR(OFFSET('1. Staff Posts&amp;Salary (Listing)'!$H$1,MATCH(B35,IF($C$11="ALL THEMES",'1. Staff Posts&amp;Salary (Listing)'!$R:$R,'1. Staff Posts&amp;Salary (Listing)'!$T:$T),0)-1,0),"")</f>
        <v/>
      </c>
      <c r="D35" s="278">
        <f ca="1">IFERROR(SUMIFS('2. Staff Costs (Annual)'!$N$13:$N$312,'2. Staff Costs (Annual)'!$I$13:$I$312,'Summary of Staff by Role'!$C35,'2. Staff Costs (Annual)'!$G$13:$G$312,IF($C$11="ALL THEMES","*",$C$11)),"")</f>
        <v>0</v>
      </c>
      <c r="E35" s="278">
        <f ca="1">IFERROR(SUMIFS('2. Staff Costs (Annual)'!$S$13:$S$312,'2. Staff Costs (Annual)'!$I$13:$I$312,'Summary of Staff by Role'!$C35,'2. Staff Costs (Annual)'!$G$13:$G$312,IF($C$11="ALL THEMES","*",$C$11)),"")</f>
        <v>0</v>
      </c>
      <c r="F35" s="278">
        <f ca="1">IFERROR(SUMIFS('2. Staff Costs (Annual)'!$X$13:$X$312,'2. Staff Costs (Annual)'!$I$13:$I$312,'Summary of Staff by Role'!$C35,'2. Staff Costs (Annual)'!$G$13:$G$312,IF($C$11="ALL THEMES","*",$C$11)),"")</f>
        <v>0</v>
      </c>
      <c r="G35" s="278">
        <f ca="1">IFERROR(SUMIFS('2. Staff Costs (Annual)'!$AC$13:$AC$312,'2. Staff Costs (Annual)'!$I$13:$I$312,'Summary of Staff by Role'!$C35,'2. Staff Costs (Annual)'!$G$13:$G$312,IF($C$11="ALL THEMES","*",$C$11)),"")</f>
        <v>0</v>
      </c>
      <c r="H35" s="278">
        <f ca="1">IFERROR(SUMIFS('2. Staff Costs (Annual)'!$AH$13:$AH$312,'2. Staff Costs (Annual)'!$I$13:$I$312,'Summary of Staff by Role'!$C35,'2. Staff Costs (Annual)'!$G$13:$G$312,IF($C$11="ALL THEMES","*",$C$11)),"")</f>
        <v>0</v>
      </c>
      <c r="I35" s="279">
        <f t="shared" ca="1" si="0"/>
        <v>0</v>
      </c>
      <c r="J35" s="4"/>
    </row>
    <row r="36" spans="2:10" ht="30" customHeight="1" x14ac:dyDescent="0.25">
      <c r="B36" s="51">
        <v>23</v>
      </c>
      <c r="C36" s="214" t="str">
        <f ca="1">IFERROR(OFFSET('1. Staff Posts&amp;Salary (Listing)'!$H$1,MATCH(B36,IF($C$11="ALL THEMES",'1. Staff Posts&amp;Salary (Listing)'!$R:$R,'1. Staff Posts&amp;Salary (Listing)'!$T:$T),0)-1,0),"")</f>
        <v/>
      </c>
      <c r="D36" s="278">
        <f ca="1">IFERROR(SUMIFS('2. Staff Costs (Annual)'!$N$13:$N$312,'2. Staff Costs (Annual)'!$I$13:$I$312,'Summary of Staff by Role'!$C36,'2. Staff Costs (Annual)'!$G$13:$G$312,IF($C$11="ALL THEMES","*",$C$11)),"")</f>
        <v>0</v>
      </c>
      <c r="E36" s="278">
        <f ca="1">IFERROR(SUMIFS('2. Staff Costs (Annual)'!$S$13:$S$312,'2. Staff Costs (Annual)'!$I$13:$I$312,'Summary of Staff by Role'!$C36,'2. Staff Costs (Annual)'!$G$13:$G$312,IF($C$11="ALL THEMES","*",$C$11)),"")</f>
        <v>0</v>
      </c>
      <c r="F36" s="278">
        <f ca="1">IFERROR(SUMIFS('2. Staff Costs (Annual)'!$X$13:$X$312,'2. Staff Costs (Annual)'!$I$13:$I$312,'Summary of Staff by Role'!$C36,'2. Staff Costs (Annual)'!$G$13:$G$312,IF($C$11="ALL THEMES","*",$C$11)),"")</f>
        <v>0</v>
      </c>
      <c r="G36" s="278">
        <f ca="1">IFERROR(SUMIFS('2. Staff Costs (Annual)'!$AC$13:$AC$312,'2. Staff Costs (Annual)'!$I$13:$I$312,'Summary of Staff by Role'!$C36,'2. Staff Costs (Annual)'!$G$13:$G$312,IF($C$11="ALL THEMES","*",$C$11)),"")</f>
        <v>0</v>
      </c>
      <c r="H36" s="278">
        <f ca="1">IFERROR(SUMIFS('2. Staff Costs (Annual)'!$AH$13:$AH$312,'2. Staff Costs (Annual)'!$I$13:$I$312,'Summary of Staff by Role'!$C36,'2. Staff Costs (Annual)'!$G$13:$G$312,IF($C$11="ALL THEMES","*",$C$11)),"")</f>
        <v>0</v>
      </c>
      <c r="I36" s="279">
        <f t="shared" ca="1" si="0"/>
        <v>0</v>
      </c>
      <c r="J36" s="4"/>
    </row>
    <row r="37" spans="2:10" ht="30" customHeight="1" x14ac:dyDescent="0.25">
      <c r="B37" s="51">
        <v>24</v>
      </c>
      <c r="C37" s="214" t="str">
        <f ca="1">IFERROR(OFFSET('1. Staff Posts&amp;Salary (Listing)'!$H$1,MATCH(B37,IF($C$11="ALL THEMES",'1. Staff Posts&amp;Salary (Listing)'!$R:$R,'1. Staff Posts&amp;Salary (Listing)'!$T:$T),0)-1,0),"")</f>
        <v/>
      </c>
      <c r="D37" s="278">
        <f ca="1">IFERROR(SUMIFS('2. Staff Costs (Annual)'!$N$13:$N$312,'2. Staff Costs (Annual)'!$I$13:$I$312,'Summary of Staff by Role'!$C37,'2. Staff Costs (Annual)'!$G$13:$G$312,IF($C$11="ALL THEMES","*",$C$11)),"")</f>
        <v>0</v>
      </c>
      <c r="E37" s="278">
        <f ca="1">IFERROR(SUMIFS('2. Staff Costs (Annual)'!$S$13:$S$312,'2. Staff Costs (Annual)'!$I$13:$I$312,'Summary of Staff by Role'!$C37,'2. Staff Costs (Annual)'!$G$13:$G$312,IF($C$11="ALL THEMES","*",$C$11)),"")</f>
        <v>0</v>
      </c>
      <c r="F37" s="278">
        <f ca="1">IFERROR(SUMIFS('2. Staff Costs (Annual)'!$X$13:$X$312,'2. Staff Costs (Annual)'!$I$13:$I$312,'Summary of Staff by Role'!$C37,'2. Staff Costs (Annual)'!$G$13:$G$312,IF($C$11="ALL THEMES","*",$C$11)),"")</f>
        <v>0</v>
      </c>
      <c r="G37" s="278">
        <f ca="1">IFERROR(SUMIFS('2. Staff Costs (Annual)'!$AC$13:$AC$312,'2. Staff Costs (Annual)'!$I$13:$I$312,'Summary of Staff by Role'!$C37,'2. Staff Costs (Annual)'!$G$13:$G$312,IF($C$11="ALL THEMES","*",$C$11)),"")</f>
        <v>0</v>
      </c>
      <c r="H37" s="278">
        <f ca="1">IFERROR(SUMIFS('2. Staff Costs (Annual)'!$AH$13:$AH$312,'2. Staff Costs (Annual)'!$I$13:$I$312,'Summary of Staff by Role'!$C37,'2. Staff Costs (Annual)'!$G$13:$G$312,IF($C$11="ALL THEMES","*",$C$11)),"")</f>
        <v>0</v>
      </c>
      <c r="I37" s="279">
        <f t="shared" ca="1" si="0"/>
        <v>0</v>
      </c>
      <c r="J37" s="4"/>
    </row>
    <row r="38" spans="2:10" ht="30" customHeight="1" x14ac:dyDescent="0.25">
      <c r="B38" s="51">
        <v>25</v>
      </c>
      <c r="C38" s="214" t="str">
        <f ca="1">IFERROR(OFFSET('1. Staff Posts&amp;Salary (Listing)'!$H$1,MATCH(B38,IF($C$11="ALL THEMES",'1. Staff Posts&amp;Salary (Listing)'!$R:$R,'1. Staff Posts&amp;Salary (Listing)'!$T:$T),0)-1,0),"")</f>
        <v/>
      </c>
      <c r="D38" s="278">
        <f ca="1">IFERROR(SUMIFS('2. Staff Costs (Annual)'!$N$13:$N$312,'2. Staff Costs (Annual)'!$I$13:$I$312,'Summary of Staff by Role'!$C38,'2. Staff Costs (Annual)'!$G$13:$G$312,IF($C$11="ALL THEMES","*",$C$11)),"")</f>
        <v>0</v>
      </c>
      <c r="E38" s="278">
        <f ca="1">IFERROR(SUMIFS('2. Staff Costs (Annual)'!$S$13:$S$312,'2. Staff Costs (Annual)'!$I$13:$I$312,'Summary of Staff by Role'!$C38,'2. Staff Costs (Annual)'!$G$13:$G$312,IF($C$11="ALL THEMES","*",$C$11)),"")</f>
        <v>0</v>
      </c>
      <c r="F38" s="278">
        <f ca="1">IFERROR(SUMIFS('2. Staff Costs (Annual)'!$X$13:$X$312,'2. Staff Costs (Annual)'!$I$13:$I$312,'Summary of Staff by Role'!$C38,'2. Staff Costs (Annual)'!$G$13:$G$312,IF($C$11="ALL THEMES","*",$C$11)),"")</f>
        <v>0</v>
      </c>
      <c r="G38" s="278">
        <f ca="1">IFERROR(SUMIFS('2. Staff Costs (Annual)'!$AC$13:$AC$312,'2. Staff Costs (Annual)'!$I$13:$I$312,'Summary of Staff by Role'!$C38,'2. Staff Costs (Annual)'!$G$13:$G$312,IF($C$11="ALL THEMES","*",$C$11)),"")</f>
        <v>0</v>
      </c>
      <c r="H38" s="278">
        <f ca="1">IFERROR(SUMIFS('2. Staff Costs (Annual)'!$AH$13:$AH$312,'2. Staff Costs (Annual)'!$I$13:$I$312,'Summary of Staff by Role'!$C38,'2. Staff Costs (Annual)'!$G$13:$G$312,IF($C$11="ALL THEMES","*",$C$11)),"")</f>
        <v>0</v>
      </c>
      <c r="I38" s="279">
        <f t="shared" ca="1" si="0"/>
        <v>0</v>
      </c>
      <c r="J38" s="4"/>
    </row>
    <row r="39" spans="2:10" ht="30" customHeight="1" x14ac:dyDescent="0.25">
      <c r="B39" s="51">
        <v>26</v>
      </c>
      <c r="C39" s="214" t="str">
        <f ca="1">IFERROR(OFFSET('1. Staff Posts&amp;Salary (Listing)'!$H$1,MATCH(B39,IF($C$11="ALL THEMES",'1. Staff Posts&amp;Salary (Listing)'!$R:$R,'1. Staff Posts&amp;Salary (Listing)'!$T:$T),0)-1,0),"")</f>
        <v/>
      </c>
      <c r="D39" s="278">
        <f ca="1">IFERROR(SUMIFS('2. Staff Costs (Annual)'!$N$13:$N$312,'2. Staff Costs (Annual)'!$I$13:$I$312,'Summary of Staff by Role'!$C39,'2. Staff Costs (Annual)'!$G$13:$G$312,IF($C$11="ALL THEMES","*",$C$11)),"")</f>
        <v>0</v>
      </c>
      <c r="E39" s="278">
        <f ca="1">IFERROR(SUMIFS('2. Staff Costs (Annual)'!$S$13:$S$312,'2. Staff Costs (Annual)'!$I$13:$I$312,'Summary of Staff by Role'!$C39,'2. Staff Costs (Annual)'!$G$13:$G$312,IF($C$11="ALL THEMES","*",$C$11)),"")</f>
        <v>0</v>
      </c>
      <c r="F39" s="278">
        <f ca="1">IFERROR(SUMIFS('2. Staff Costs (Annual)'!$X$13:$X$312,'2. Staff Costs (Annual)'!$I$13:$I$312,'Summary of Staff by Role'!$C39,'2. Staff Costs (Annual)'!$G$13:$G$312,IF($C$11="ALL THEMES","*",$C$11)),"")</f>
        <v>0</v>
      </c>
      <c r="G39" s="278">
        <f ca="1">IFERROR(SUMIFS('2. Staff Costs (Annual)'!$AC$13:$AC$312,'2. Staff Costs (Annual)'!$I$13:$I$312,'Summary of Staff by Role'!$C39,'2. Staff Costs (Annual)'!$G$13:$G$312,IF($C$11="ALL THEMES","*",$C$11)),"")</f>
        <v>0</v>
      </c>
      <c r="H39" s="278">
        <f ca="1">IFERROR(SUMIFS('2. Staff Costs (Annual)'!$AH$13:$AH$312,'2. Staff Costs (Annual)'!$I$13:$I$312,'Summary of Staff by Role'!$C39,'2. Staff Costs (Annual)'!$G$13:$G$312,IF($C$11="ALL THEMES","*",$C$11)),"")</f>
        <v>0</v>
      </c>
      <c r="I39" s="279">
        <f t="shared" ca="1" si="0"/>
        <v>0</v>
      </c>
      <c r="J39" s="4"/>
    </row>
    <row r="40" spans="2:10" ht="30" customHeight="1" x14ac:dyDescent="0.25">
      <c r="B40" s="51">
        <v>27</v>
      </c>
      <c r="C40" s="214" t="str">
        <f ca="1">IFERROR(OFFSET('1. Staff Posts&amp;Salary (Listing)'!$H$1,MATCH(B40,IF($C$11="ALL THEMES",'1. Staff Posts&amp;Salary (Listing)'!$R:$R,'1. Staff Posts&amp;Salary (Listing)'!$T:$T),0)-1,0),"")</f>
        <v/>
      </c>
      <c r="D40" s="278">
        <f ca="1">IFERROR(SUMIFS('2. Staff Costs (Annual)'!$N$13:$N$312,'2. Staff Costs (Annual)'!$I$13:$I$312,'Summary of Staff by Role'!$C40,'2. Staff Costs (Annual)'!$G$13:$G$312,IF($C$11="ALL THEMES","*",$C$11)),"")</f>
        <v>0</v>
      </c>
      <c r="E40" s="278">
        <f ca="1">IFERROR(SUMIFS('2. Staff Costs (Annual)'!$S$13:$S$312,'2. Staff Costs (Annual)'!$I$13:$I$312,'Summary of Staff by Role'!$C40,'2. Staff Costs (Annual)'!$G$13:$G$312,IF($C$11="ALL THEMES","*",$C$11)),"")</f>
        <v>0</v>
      </c>
      <c r="F40" s="278">
        <f ca="1">IFERROR(SUMIFS('2. Staff Costs (Annual)'!$X$13:$X$312,'2. Staff Costs (Annual)'!$I$13:$I$312,'Summary of Staff by Role'!$C40,'2. Staff Costs (Annual)'!$G$13:$G$312,IF($C$11="ALL THEMES","*",$C$11)),"")</f>
        <v>0</v>
      </c>
      <c r="G40" s="278">
        <f ca="1">IFERROR(SUMIFS('2. Staff Costs (Annual)'!$AC$13:$AC$312,'2. Staff Costs (Annual)'!$I$13:$I$312,'Summary of Staff by Role'!$C40,'2. Staff Costs (Annual)'!$G$13:$G$312,IF($C$11="ALL THEMES","*",$C$11)),"")</f>
        <v>0</v>
      </c>
      <c r="H40" s="278">
        <f ca="1">IFERROR(SUMIFS('2. Staff Costs (Annual)'!$AH$13:$AH$312,'2. Staff Costs (Annual)'!$I$13:$I$312,'Summary of Staff by Role'!$C40,'2. Staff Costs (Annual)'!$G$13:$G$312,IF($C$11="ALL THEMES","*",$C$11)),"")</f>
        <v>0</v>
      </c>
      <c r="I40" s="279">
        <f t="shared" ca="1" si="0"/>
        <v>0</v>
      </c>
      <c r="J40" s="4"/>
    </row>
    <row r="41" spans="2:10" ht="30" customHeight="1" x14ac:dyDescent="0.25">
      <c r="B41" s="51">
        <v>28</v>
      </c>
      <c r="C41" s="214" t="str">
        <f ca="1">IFERROR(OFFSET('1. Staff Posts&amp;Salary (Listing)'!$H$1,MATCH(B41,IF($C$11="ALL THEMES",'1. Staff Posts&amp;Salary (Listing)'!$R:$R,'1. Staff Posts&amp;Salary (Listing)'!$T:$T),0)-1,0),"")</f>
        <v/>
      </c>
      <c r="D41" s="278">
        <f ca="1">IFERROR(SUMIFS('2. Staff Costs (Annual)'!$N$13:$N$312,'2. Staff Costs (Annual)'!$I$13:$I$312,'Summary of Staff by Role'!$C41,'2. Staff Costs (Annual)'!$G$13:$G$312,IF($C$11="ALL THEMES","*",$C$11)),"")</f>
        <v>0</v>
      </c>
      <c r="E41" s="278">
        <f ca="1">IFERROR(SUMIFS('2. Staff Costs (Annual)'!$S$13:$S$312,'2. Staff Costs (Annual)'!$I$13:$I$312,'Summary of Staff by Role'!$C41,'2. Staff Costs (Annual)'!$G$13:$G$312,IF($C$11="ALL THEMES","*",$C$11)),"")</f>
        <v>0</v>
      </c>
      <c r="F41" s="278">
        <f ca="1">IFERROR(SUMIFS('2. Staff Costs (Annual)'!$X$13:$X$312,'2. Staff Costs (Annual)'!$I$13:$I$312,'Summary of Staff by Role'!$C41,'2. Staff Costs (Annual)'!$G$13:$G$312,IF($C$11="ALL THEMES","*",$C$11)),"")</f>
        <v>0</v>
      </c>
      <c r="G41" s="278">
        <f ca="1">IFERROR(SUMIFS('2. Staff Costs (Annual)'!$AC$13:$AC$312,'2. Staff Costs (Annual)'!$I$13:$I$312,'Summary of Staff by Role'!$C41,'2. Staff Costs (Annual)'!$G$13:$G$312,IF($C$11="ALL THEMES","*",$C$11)),"")</f>
        <v>0</v>
      </c>
      <c r="H41" s="278">
        <f ca="1">IFERROR(SUMIFS('2. Staff Costs (Annual)'!$AH$13:$AH$312,'2. Staff Costs (Annual)'!$I$13:$I$312,'Summary of Staff by Role'!$C41,'2. Staff Costs (Annual)'!$G$13:$G$312,IF($C$11="ALL THEMES","*",$C$11)),"")</f>
        <v>0</v>
      </c>
      <c r="I41" s="279">
        <f t="shared" ca="1" si="0"/>
        <v>0</v>
      </c>
      <c r="J41" s="4"/>
    </row>
    <row r="42" spans="2:10" ht="30" customHeight="1" x14ac:dyDescent="0.25">
      <c r="B42" s="51">
        <v>29</v>
      </c>
      <c r="C42" s="214" t="str">
        <f ca="1">IFERROR(OFFSET('1. Staff Posts&amp;Salary (Listing)'!$H$1,MATCH(B42,IF($C$11="ALL THEMES",'1. Staff Posts&amp;Salary (Listing)'!$R:$R,'1. Staff Posts&amp;Salary (Listing)'!$T:$T),0)-1,0),"")</f>
        <v/>
      </c>
      <c r="D42" s="278">
        <f ca="1">IFERROR(SUMIFS('2. Staff Costs (Annual)'!$N$13:$N$312,'2. Staff Costs (Annual)'!$I$13:$I$312,'Summary of Staff by Role'!$C42,'2. Staff Costs (Annual)'!$G$13:$G$312,IF($C$11="ALL THEMES","*",$C$11)),"")</f>
        <v>0</v>
      </c>
      <c r="E42" s="278">
        <f ca="1">IFERROR(SUMIFS('2. Staff Costs (Annual)'!$S$13:$S$312,'2. Staff Costs (Annual)'!$I$13:$I$312,'Summary of Staff by Role'!$C42,'2. Staff Costs (Annual)'!$G$13:$G$312,IF($C$11="ALL THEMES","*",$C$11)),"")</f>
        <v>0</v>
      </c>
      <c r="F42" s="278">
        <f ca="1">IFERROR(SUMIFS('2. Staff Costs (Annual)'!$X$13:$X$312,'2. Staff Costs (Annual)'!$I$13:$I$312,'Summary of Staff by Role'!$C42,'2. Staff Costs (Annual)'!$G$13:$G$312,IF($C$11="ALL THEMES","*",$C$11)),"")</f>
        <v>0</v>
      </c>
      <c r="G42" s="278">
        <f ca="1">IFERROR(SUMIFS('2. Staff Costs (Annual)'!$AC$13:$AC$312,'2. Staff Costs (Annual)'!$I$13:$I$312,'Summary of Staff by Role'!$C42,'2. Staff Costs (Annual)'!$G$13:$G$312,IF($C$11="ALL THEMES","*",$C$11)),"")</f>
        <v>0</v>
      </c>
      <c r="H42" s="278">
        <f ca="1">IFERROR(SUMIFS('2. Staff Costs (Annual)'!$AH$13:$AH$312,'2. Staff Costs (Annual)'!$I$13:$I$312,'Summary of Staff by Role'!$C42,'2. Staff Costs (Annual)'!$G$13:$G$312,IF($C$11="ALL THEMES","*",$C$11)),"")</f>
        <v>0</v>
      </c>
      <c r="I42" s="279">
        <f t="shared" ca="1" si="0"/>
        <v>0</v>
      </c>
      <c r="J42" s="4"/>
    </row>
    <row r="43" spans="2:10" ht="30" customHeight="1" x14ac:dyDescent="0.25">
      <c r="B43" s="51">
        <v>30</v>
      </c>
      <c r="C43" s="214" t="str">
        <f ca="1">IFERROR(OFFSET('1. Staff Posts&amp;Salary (Listing)'!$H$1,MATCH(B43,IF($C$11="ALL THEMES",'1. Staff Posts&amp;Salary (Listing)'!$R:$R,'1. Staff Posts&amp;Salary (Listing)'!$T:$T),0)-1,0),"")</f>
        <v/>
      </c>
      <c r="D43" s="278">
        <f ca="1">IFERROR(SUMIFS('2. Staff Costs (Annual)'!$N$13:$N$312,'2. Staff Costs (Annual)'!$I$13:$I$312,'Summary of Staff by Role'!$C43,'2. Staff Costs (Annual)'!$G$13:$G$312,IF($C$11="ALL THEMES","*",$C$11)),"")</f>
        <v>0</v>
      </c>
      <c r="E43" s="278">
        <f ca="1">IFERROR(SUMIFS('2. Staff Costs (Annual)'!$S$13:$S$312,'2. Staff Costs (Annual)'!$I$13:$I$312,'Summary of Staff by Role'!$C43,'2. Staff Costs (Annual)'!$G$13:$G$312,IF($C$11="ALL THEMES","*",$C$11)),"")</f>
        <v>0</v>
      </c>
      <c r="F43" s="278">
        <f ca="1">IFERROR(SUMIFS('2. Staff Costs (Annual)'!$X$13:$X$312,'2. Staff Costs (Annual)'!$I$13:$I$312,'Summary of Staff by Role'!$C43,'2. Staff Costs (Annual)'!$G$13:$G$312,IF($C$11="ALL THEMES","*",$C$11)),"")</f>
        <v>0</v>
      </c>
      <c r="G43" s="278">
        <f ca="1">IFERROR(SUMIFS('2. Staff Costs (Annual)'!$AC$13:$AC$312,'2. Staff Costs (Annual)'!$I$13:$I$312,'Summary of Staff by Role'!$C43,'2. Staff Costs (Annual)'!$G$13:$G$312,IF($C$11="ALL THEMES","*",$C$11)),"")</f>
        <v>0</v>
      </c>
      <c r="H43" s="278">
        <f ca="1">IFERROR(SUMIFS('2. Staff Costs (Annual)'!$AH$13:$AH$312,'2. Staff Costs (Annual)'!$I$13:$I$312,'Summary of Staff by Role'!$C43,'2. Staff Costs (Annual)'!$G$13:$G$312,IF($C$11="ALL THEMES","*",$C$11)),"")</f>
        <v>0</v>
      </c>
      <c r="I43" s="279">
        <f t="shared" ca="1" si="0"/>
        <v>0</v>
      </c>
      <c r="J43" s="4"/>
    </row>
    <row r="44" spans="2:10" ht="30" customHeight="1" x14ac:dyDescent="0.25">
      <c r="B44" s="51">
        <v>31</v>
      </c>
      <c r="C44" s="214" t="str">
        <f ca="1">IFERROR(OFFSET('1. Staff Posts&amp;Salary (Listing)'!$H$1,MATCH(B44,IF($C$11="ALL THEMES",'1. Staff Posts&amp;Salary (Listing)'!$R:$R,'1. Staff Posts&amp;Salary (Listing)'!$T:$T),0)-1,0),"")</f>
        <v/>
      </c>
      <c r="D44" s="278">
        <f ca="1">IFERROR(SUMIFS('2. Staff Costs (Annual)'!$N$13:$N$312,'2. Staff Costs (Annual)'!$I$13:$I$312,'Summary of Staff by Role'!$C44,'2. Staff Costs (Annual)'!$G$13:$G$312,IF($C$11="ALL THEMES","*",$C$11)),"")</f>
        <v>0</v>
      </c>
      <c r="E44" s="278">
        <f ca="1">IFERROR(SUMIFS('2. Staff Costs (Annual)'!$S$13:$S$312,'2. Staff Costs (Annual)'!$I$13:$I$312,'Summary of Staff by Role'!$C44,'2. Staff Costs (Annual)'!$G$13:$G$312,IF($C$11="ALL THEMES","*",$C$11)),"")</f>
        <v>0</v>
      </c>
      <c r="F44" s="278">
        <f ca="1">IFERROR(SUMIFS('2. Staff Costs (Annual)'!$X$13:$X$312,'2. Staff Costs (Annual)'!$I$13:$I$312,'Summary of Staff by Role'!$C44,'2. Staff Costs (Annual)'!$G$13:$G$312,IF($C$11="ALL THEMES","*",$C$11)),"")</f>
        <v>0</v>
      </c>
      <c r="G44" s="278">
        <f ca="1">IFERROR(SUMIFS('2. Staff Costs (Annual)'!$AC$13:$AC$312,'2. Staff Costs (Annual)'!$I$13:$I$312,'Summary of Staff by Role'!$C44,'2. Staff Costs (Annual)'!$G$13:$G$312,IF($C$11="ALL THEMES","*",$C$11)),"")</f>
        <v>0</v>
      </c>
      <c r="H44" s="278">
        <f ca="1">IFERROR(SUMIFS('2. Staff Costs (Annual)'!$AH$13:$AH$312,'2. Staff Costs (Annual)'!$I$13:$I$312,'Summary of Staff by Role'!$C44,'2. Staff Costs (Annual)'!$G$13:$G$312,IF($C$11="ALL THEMES","*",$C$11)),"")</f>
        <v>0</v>
      </c>
      <c r="I44" s="279">
        <f t="shared" ca="1" si="0"/>
        <v>0</v>
      </c>
      <c r="J44" s="4"/>
    </row>
    <row r="45" spans="2:10" ht="30" customHeight="1" x14ac:dyDescent="0.25">
      <c r="B45" s="51">
        <v>32</v>
      </c>
      <c r="C45" s="214" t="str">
        <f ca="1">IFERROR(OFFSET('1. Staff Posts&amp;Salary (Listing)'!$H$1,MATCH(B45,IF($C$11="ALL THEMES",'1. Staff Posts&amp;Salary (Listing)'!$R:$R,'1. Staff Posts&amp;Salary (Listing)'!$T:$T),0)-1,0),"")</f>
        <v/>
      </c>
      <c r="D45" s="278">
        <f ca="1">IFERROR(SUMIFS('2. Staff Costs (Annual)'!$N$13:$N$312,'2. Staff Costs (Annual)'!$I$13:$I$312,'Summary of Staff by Role'!$C45,'2. Staff Costs (Annual)'!$G$13:$G$312,IF($C$11="ALL THEMES","*",$C$11)),"")</f>
        <v>0</v>
      </c>
      <c r="E45" s="278">
        <f ca="1">IFERROR(SUMIFS('2. Staff Costs (Annual)'!$S$13:$S$312,'2. Staff Costs (Annual)'!$I$13:$I$312,'Summary of Staff by Role'!$C45,'2. Staff Costs (Annual)'!$G$13:$G$312,IF($C$11="ALL THEMES","*",$C$11)),"")</f>
        <v>0</v>
      </c>
      <c r="F45" s="278">
        <f ca="1">IFERROR(SUMIFS('2. Staff Costs (Annual)'!$X$13:$X$312,'2. Staff Costs (Annual)'!$I$13:$I$312,'Summary of Staff by Role'!$C45,'2. Staff Costs (Annual)'!$G$13:$G$312,IF($C$11="ALL THEMES","*",$C$11)),"")</f>
        <v>0</v>
      </c>
      <c r="G45" s="278">
        <f ca="1">IFERROR(SUMIFS('2. Staff Costs (Annual)'!$AC$13:$AC$312,'2. Staff Costs (Annual)'!$I$13:$I$312,'Summary of Staff by Role'!$C45,'2. Staff Costs (Annual)'!$G$13:$G$312,IF($C$11="ALL THEMES","*",$C$11)),"")</f>
        <v>0</v>
      </c>
      <c r="H45" s="278">
        <f ca="1">IFERROR(SUMIFS('2. Staff Costs (Annual)'!$AH$13:$AH$312,'2. Staff Costs (Annual)'!$I$13:$I$312,'Summary of Staff by Role'!$C45,'2. Staff Costs (Annual)'!$G$13:$G$312,IF($C$11="ALL THEMES","*",$C$11)),"")</f>
        <v>0</v>
      </c>
      <c r="I45" s="279">
        <f t="shared" ca="1" si="0"/>
        <v>0</v>
      </c>
      <c r="J45" s="4"/>
    </row>
    <row r="46" spans="2:10" ht="30" customHeight="1" x14ac:dyDescent="0.25">
      <c r="B46" s="51">
        <v>33</v>
      </c>
      <c r="C46" s="214" t="str">
        <f ca="1">IFERROR(OFFSET('1. Staff Posts&amp;Salary (Listing)'!$H$1,MATCH(B46,IF($C$11="ALL THEMES",'1. Staff Posts&amp;Salary (Listing)'!$R:$R,'1. Staff Posts&amp;Salary (Listing)'!$T:$T),0)-1,0),"")</f>
        <v/>
      </c>
      <c r="D46" s="278">
        <f ca="1">IFERROR(SUMIFS('2. Staff Costs (Annual)'!$N$13:$N$312,'2. Staff Costs (Annual)'!$I$13:$I$312,'Summary of Staff by Role'!$C46,'2. Staff Costs (Annual)'!$G$13:$G$312,IF($C$11="ALL THEMES","*",$C$11)),"")</f>
        <v>0</v>
      </c>
      <c r="E46" s="278">
        <f ca="1">IFERROR(SUMIFS('2. Staff Costs (Annual)'!$S$13:$S$312,'2. Staff Costs (Annual)'!$I$13:$I$312,'Summary of Staff by Role'!$C46,'2. Staff Costs (Annual)'!$G$13:$G$312,IF($C$11="ALL THEMES","*",$C$11)),"")</f>
        <v>0</v>
      </c>
      <c r="F46" s="278">
        <f ca="1">IFERROR(SUMIFS('2. Staff Costs (Annual)'!$X$13:$X$312,'2. Staff Costs (Annual)'!$I$13:$I$312,'Summary of Staff by Role'!$C46,'2. Staff Costs (Annual)'!$G$13:$G$312,IF($C$11="ALL THEMES","*",$C$11)),"")</f>
        <v>0</v>
      </c>
      <c r="G46" s="278">
        <f ca="1">IFERROR(SUMIFS('2. Staff Costs (Annual)'!$AC$13:$AC$312,'2. Staff Costs (Annual)'!$I$13:$I$312,'Summary of Staff by Role'!$C46,'2. Staff Costs (Annual)'!$G$13:$G$312,IF($C$11="ALL THEMES","*",$C$11)),"")</f>
        <v>0</v>
      </c>
      <c r="H46" s="278">
        <f ca="1">IFERROR(SUMIFS('2. Staff Costs (Annual)'!$AH$13:$AH$312,'2. Staff Costs (Annual)'!$I$13:$I$312,'Summary of Staff by Role'!$C46,'2. Staff Costs (Annual)'!$G$13:$G$312,IF($C$11="ALL THEMES","*",$C$11)),"")</f>
        <v>0</v>
      </c>
      <c r="I46" s="279">
        <f t="shared" ref="I46:I63" ca="1" si="1">SUM(D46:H46)</f>
        <v>0</v>
      </c>
      <c r="J46" s="4"/>
    </row>
    <row r="47" spans="2:10" ht="30" customHeight="1" x14ac:dyDescent="0.25">
      <c r="B47" s="51">
        <v>34</v>
      </c>
      <c r="C47" s="214" t="str">
        <f ca="1">IFERROR(OFFSET('1. Staff Posts&amp;Salary (Listing)'!$H$1,MATCH(B47,IF($C$11="ALL THEMES",'1. Staff Posts&amp;Salary (Listing)'!$R:$R,'1. Staff Posts&amp;Salary (Listing)'!$T:$T),0)-1,0),"")</f>
        <v/>
      </c>
      <c r="D47" s="278">
        <f ca="1">IFERROR(SUMIFS('2. Staff Costs (Annual)'!$N$13:$N$312,'2. Staff Costs (Annual)'!$I$13:$I$312,'Summary of Staff by Role'!$C47,'2. Staff Costs (Annual)'!$G$13:$G$312,IF($C$11="ALL THEMES","*",$C$11)),"")</f>
        <v>0</v>
      </c>
      <c r="E47" s="278">
        <f ca="1">IFERROR(SUMIFS('2. Staff Costs (Annual)'!$S$13:$S$312,'2. Staff Costs (Annual)'!$I$13:$I$312,'Summary of Staff by Role'!$C47,'2. Staff Costs (Annual)'!$G$13:$G$312,IF($C$11="ALL THEMES","*",$C$11)),"")</f>
        <v>0</v>
      </c>
      <c r="F47" s="278">
        <f ca="1">IFERROR(SUMIFS('2. Staff Costs (Annual)'!$X$13:$X$312,'2. Staff Costs (Annual)'!$I$13:$I$312,'Summary of Staff by Role'!$C47,'2. Staff Costs (Annual)'!$G$13:$G$312,IF($C$11="ALL THEMES","*",$C$11)),"")</f>
        <v>0</v>
      </c>
      <c r="G47" s="278">
        <f ca="1">IFERROR(SUMIFS('2. Staff Costs (Annual)'!$AC$13:$AC$312,'2. Staff Costs (Annual)'!$I$13:$I$312,'Summary of Staff by Role'!$C47,'2. Staff Costs (Annual)'!$G$13:$G$312,IF($C$11="ALL THEMES","*",$C$11)),"")</f>
        <v>0</v>
      </c>
      <c r="H47" s="278">
        <f ca="1">IFERROR(SUMIFS('2. Staff Costs (Annual)'!$AH$13:$AH$312,'2. Staff Costs (Annual)'!$I$13:$I$312,'Summary of Staff by Role'!$C47,'2. Staff Costs (Annual)'!$G$13:$G$312,IF($C$11="ALL THEMES","*",$C$11)),"")</f>
        <v>0</v>
      </c>
      <c r="I47" s="279">
        <f t="shared" ca="1" si="1"/>
        <v>0</v>
      </c>
      <c r="J47" s="4"/>
    </row>
    <row r="48" spans="2:10" ht="30" customHeight="1" x14ac:dyDescent="0.25">
      <c r="B48" s="51">
        <v>35</v>
      </c>
      <c r="C48" s="214" t="str">
        <f ca="1">IFERROR(OFFSET('1. Staff Posts&amp;Salary (Listing)'!$H$1,MATCH(B48,IF($C$11="ALL THEMES",'1. Staff Posts&amp;Salary (Listing)'!$R:$R,'1. Staff Posts&amp;Salary (Listing)'!$T:$T),0)-1,0),"")</f>
        <v/>
      </c>
      <c r="D48" s="278">
        <f ca="1">IFERROR(SUMIFS('2. Staff Costs (Annual)'!$N$13:$N$312,'2. Staff Costs (Annual)'!$I$13:$I$312,'Summary of Staff by Role'!$C48,'2. Staff Costs (Annual)'!$G$13:$G$312,IF($C$11="ALL THEMES","*",$C$11)),"")</f>
        <v>0</v>
      </c>
      <c r="E48" s="278">
        <f ca="1">IFERROR(SUMIFS('2. Staff Costs (Annual)'!$S$13:$S$312,'2. Staff Costs (Annual)'!$I$13:$I$312,'Summary of Staff by Role'!$C48,'2. Staff Costs (Annual)'!$G$13:$G$312,IF($C$11="ALL THEMES","*",$C$11)),"")</f>
        <v>0</v>
      </c>
      <c r="F48" s="278">
        <f ca="1">IFERROR(SUMIFS('2. Staff Costs (Annual)'!$X$13:$X$312,'2. Staff Costs (Annual)'!$I$13:$I$312,'Summary of Staff by Role'!$C48,'2. Staff Costs (Annual)'!$G$13:$G$312,IF($C$11="ALL THEMES","*",$C$11)),"")</f>
        <v>0</v>
      </c>
      <c r="G48" s="278">
        <f ca="1">IFERROR(SUMIFS('2. Staff Costs (Annual)'!$AC$13:$AC$312,'2. Staff Costs (Annual)'!$I$13:$I$312,'Summary of Staff by Role'!$C48,'2. Staff Costs (Annual)'!$G$13:$G$312,IF($C$11="ALL THEMES","*",$C$11)),"")</f>
        <v>0</v>
      </c>
      <c r="H48" s="278">
        <f ca="1">IFERROR(SUMIFS('2. Staff Costs (Annual)'!$AH$13:$AH$312,'2. Staff Costs (Annual)'!$I$13:$I$312,'Summary of Staff by Role'!$C48,'2. Staff Costs (Annual)'!$G$13:$G$312,IF($C$11="ALL THEMES","*",$C$11)),"")</f>
        <v>0</v>
      </c>
      <c r="I48" s="279">
        <f t="shared" ca="1" si="1"/>
        <v>0</v>
      </c>
      <c r="J48" s="4"/>
    </row>
    <row r="49" spans="2:12" ht="30" customHeight="1" x14ac:dyDescent="0.25">
      <c r="B49" s="51">
        <v>36</v>
      </c>
      <c r="C49" s="214" t="str">
        <f ca="1">IFERROR(OFFSET('1. Staff Posts&amp;Salary (Listing)'!$H$1,MATCH(B49,IF($C$11="ALL THEMES",'1. Staff Posts&amp;Salary (Listing)'!$R:$R,'1. Staff Posts&amp;Salary (Listing)'!$T:$T),0)-1,0),"")</f>
        <v/>
      </c>
      <c r="D49" s="278">
        <f ca="1">IFERROR(SUMIFS('2. Staff Costs (Annual)'!$N$13:$N$312,'2. Staff Costs (Annual)'!$I$13:$I$312,'Summary of Staff by Role'!$C49,'2. Staff Costs (Annual)'!$G$13:$G$312,IF($C$11="ALL THEMES","*",$C$11)),"")</f>
        <v>0</v>
      </c>
      <c r="E49" s="278">
        <f ca="1">IFERROR(SUMIFS('2. Staff Costs (Annual)'!$S$13:$S$312,'2. Staff Costs (Annual)'!$I$13:$I$312,'Summary of Staff by Role'!$C49,'2. Staff Costs (Annual)'!$G$13:$G$312,IF($C$11="ALL THEMES","*",$C$11)),"")</f>
        <v>0</v>
      </c>
      <c r="F49" s="278">
        <f ca="1">IFERROR(SUMIFS('2. Staff Costs (Annual)'!$X$13:$X$312,'2. Staff Costs (Annual)'!$I$13:$I$312,'Summary of Staff by Role'!$C49,'2. Staff Costs (Annual)'!$G$13:$G$312,IF($C$11="ALL THEMES","*",$C$11)),"")</f>
        <v>0</v>
      </c>
      <c r="G49" s="278">
        <f ca="1">IFERROR(SUMIFS('2. Staff Costs (Annual)'!$AC$13:$AC$312,'2. Staff Costs (Annual)'!$I$13:$I$312,'Summary of Staff by Role'!$C49,'2. Staff Costs (Annual)'!$G$13:$G$312,IF($C$11="ALL THEMES","*",$C$11)),"")</f>
        <v>0</v>
      </c>
      <c r="H49" s="278">
        <f ca="1">IFERROR(SUMIFS('2. Staff Costs (Annual)'!$AH$13:$AH$312,'2. Staff Costs (Annual)'!$I$13:$I$312,'Summary of Staff by Role'!$C49,'2. Staff Costs (Annual)'!$G$13:$G$312,IF($C$11="ALL THEMES","*",$C$11)),"")</f>
        <v>0</v>
      </c>
      <c r="I49" s="279">
        <f t="shared" ca="1" si="1"/>
        <v>0</v>
      </c>
      <c r="J49" s="4"/>
    </row>
    <row r="50" spans="2:12" ht="30" customHeight="1" x14ac:dyDescent="0.25">
      <c r="B50" s="51">
        <v>37</v>
      </c>
      <c r="C50" s="214" t="str">
        <f ca="1">IFERROR(OFFSET('1. Staff Posts&amp;Salary (Listing)'!$H$1,MATCH(B50,IF($C$11="ALL THEMES",'1. Staff Posts&amp;Salary (Listing)'!$R:$R,'1. Staff Posts&amp;Salary (Listing)'!$T:$T),0)-1,0),"")</f>
        <v/>
      </c>
      <c r="D50" s="278">
        <f ca="1">IFERROR(SUMIFS('2. Staff Costs (Annual)'!$N$13:$N$312,'2. Staff Costs (Annual)'!$I$13:$I$312,'Summary of Staff by Role'!$C50,'2. Staff Costs (Annual)'!$G$13:$G$312,IF($C$11="ALL THEMES","*",$C$11)),"")</f>
        <v>0</v>
      </c>
      <c r="E50" s="278">
        <f ca="1">IFERROR(SUMIFS('2. Staff Costs (Annual)'!$S$13:$S$312,'2. Staff Costs (Annual)'!$I$13:$I$312,'Summary of Staff by Role'!$C50,'2. Staff Costs (Annual)'!$G$13:$G$312,IF($C$11="ALL THEMES","*",$C$11)),"")</f>
        <v>0</v>
      </c>
      <c r="F50" s="278">
        <f ca="1">IFERROR(SUMIFS('2. Staff Costs (Annual)'!$X$13:$X$312,'2. Staff Costs (Annual)'!$I$13:$I$312,'Summary of Staff by Role'!$C50,'2. Staff Costs (Annual)'!$G$13:$G$312,IF($C$11="ALL THEMES","*",$C$11)),"")</f>
        <v>0</v>
      </c>
      <c r="G50" s="278">
        <f ca="1">IFERROR(SUMIFS('2. Staff Costs (Annual)'!$AC$13:$AC$312,'2. Staff Costs (Annual)'!$I$13:$I$312,'Summary of Staff by Role'!$C50,'2. Staff Costs (Annual)'!$G$13:$G$312,IF($C$11="ALL THEMES","*",$C$11)),"")</f>
        <v>0</v>
      </c>
      <c r="H50" s="278">
        <f ca="1">IFERROR(SUMIFS('2. Staff Costs (Annual)'!$AH$13:$AH$312,'2. Staff Costs (Annual)'!$I$13:$I$312,'Summary of Staff by Role'!$C50,'2. Staff Costs (Annual)'!$G$13:$G$312,IF($C$11="ALL THEMES","*",$C$11)),"")</f>
        <v>0</v>
      </c>
      <c r="I50" s="279">
        <f t="shared" ca="1" si="1"/>
        <v>0</v>
      </c>
      <c r="J50" s="4"/>
    </row>
    <row r="51" spans="2:12" ht="30" customHeight="1" x14ac:dyDescent="0.25">
      <c r="B51" s="51">
        <v>38</v>
      </c>
      <c r="C51" s="214" t="str">
        <f ca="1">IFERROR(OFFSET('1. Staff Posts&amp;Salary (Listing)'!$H$1,MATCH(B51,IF($C$11="ALL THEMES",'1. Staff Posts&amp;Salary (Listing)'!$R:$R,'1. Staff Posts&amp;Salary (Listing)'!$T:$T),0)-1,0),"")</f>
        <v/>
      </c>
      <c r="D51" s="278">
        <f ca="1">IFERROR(SUMIFS('2. Staff Costs (Annual)'!$N$13:$N$312,'2. Staff Costs (Annual)'!$I$13:$I$312,'Summary of Staff by Role'!$C51,'2. Staff Costs (Annual)'!$G$13:$G$312,IF($C$11="ALL THEMES","*",$C$11)),"")</f>
        <v>0</v>
      </c>
      <c r="E51" s="278">
        <f ca="1">IFERROR(SUMIFS('2. Staff Costs (Annual)'!$S$13:$S$312,'2. Staff Costs (Annual)'!$I$13:$I$312,'Summary of Staff by Role'!$C51,'2. Staff Costs (Annual)'!$G$13:$G$312,IF($C$11="ALL THEMES","*",$C$11)),"")</f>
        <v>0</v>
      </c>
      <c r="F51" s="278">
        <f ca="1">IFERROR(SUMIFS('2. Staff Costs (Annual)'!$X$13:$X$312,'2. Staff Costs (Annual)'!$I$13:$I$312,'Summary of Staff by Role'!$C51,'2. Staff Costs (Annual)'!$G$13:$G$312,IF($C$11="ALL THEMES","*",$C$11)),"")</f>
        <v>0</v>
      </c>
      <c r="G51" s="278">
        <f ca="1">IFERROR(SUMIFS('2. Staff Costs (Annual)'!$AC$13:$AC$312,'2. Staff Costs (Annual)'!$I$13:$I$312,'Summary of Staff by Role'!$C51,'2. Staff Costs (Annual)'!$G$13:$G$312,IF($C$11="ALL THEMES","*",$C$11)),"")</f>
        <v>0</v>
      </c>
      <c r="H51" s="278">
        <f ca="1">IFERROR(SUMIFS('2. Staff Costs (Annual)'!$AH$13:$AH$312,'2. Staff Costs (Annual)'!$I$13:$I$312,'Summary of Staff by Role'!$C51,'2. Staff Costs (Annual)'!$G$13:$G$312,IF($C$11="ALL THEMES","*",$C$11)),"")</f>
        <v>0</v>
      </c>
      <c r="I51" s="279">
        <f t="shared" ca="1" si="1"/>
        <v>0</v>
      </c>
      <c r="J51" s="4"/>
    </row>
    <row r="52" spans="2:12" ht="30" customHeight="1" x14ac:dyDescent="0.25">
      <c r="B52" s="51">
        <v>39</v>
      </c>
      <c r="C52" s="214" t="str">
        <f ca="1">IFERROR(OFFSET('1. Staff Posts&amp;Salary (Listing)'!$H$1,MATCH(B52,IF($C$11="ALL THEMES",'1. Staff Posts&amp;Salary (Listing)'!$R:$R,'1. Staff Posts&amp;Salary (Listing)'!$T:$T),0)-1,0),"")</f>
        <v/>
      </c>
      <c r="D52" s="278">
        <f ca="1">IFERROR(SUMIFS('2. Staff Costs (Annual)'!$N$13:$N$312,'2. Staff Costs (Annual)'!$I$13:$I$312,'Summary of Staff by Role'!$C52,'2. Staff Costs (Annual)'!$G$13:$G$312,IF($C$11="ALL THEMES","*",$C$11)),"")</f>
        <v>0</v>
      </c>
      <c r="E52" s="278">
        <f ca="1">IFERROR(SUMIFS('2. Staff Costs (Annual)'!$S$13:$S$312,'2. Staff Costs (Annual)'!$I$13:$I$312,'Summary of Staff by Role'!$C52,'2. Staff Costs (Annual)'!$G$13:$G$312,IF($C$11="ALL THEMES","*",$C$11)),"")</f>
        <v>0</v>
      </c>
      <c r="F52" s="278">
        <f ca="1">IFERROR(SUMIFS('2. Staff Costs (Annual)'!$X$13:$X$312,'2. Staff Costs (Annual)'!$I$13:$I$312,'Summary of Staff by Role'!$C52,'2. Staff Costs (Annual)'!$G$13:$G$312,IF($C$11="ALL THEMES","*",$C$11)),"")</f>
        <v>0</v>
      </c>
      <c r="G52" s="278">
        <f ca="1">IFERROR(SUMIFS('2. Staff Costs (Annual)'!$AC$13:$AC$312,'2. Staff Costs (Annual)'!$I$13:$I$312,'Summary of Staff by Role'!$C52,'2. Staff Costs (Annual)'!$G$13:$G$312,IF($C$11="ALL THEMES","*",$C$11)),"")</f>
        <v>0</v>
      </c>
      <c r="H52" s="278">
        <f ca="1">IFERROR(SUMIFS('2. Staff Costs (Annual)'!$AH$13:$AH$312,'2. Staff Costs (Annual)'!$I$13:$I$312,'Summary of Staff by Role'!$C52,'2. Staff Costs (Annual)'!$G$13:$G$312,IF($C$11="ALL THEMES","*",$C$11)),"")</f>
        <v>0</v>
      </c>
      <c r="I52" s="279">
        <f t="shared" ca="1" si="1"/>
        <v>0</v>
      </c>
      <c r="J52" s="4"/>
    </row>
    <row r="53" spans="2:12" ht="30" customHeight="1" x14ac:dyDescent="0.25">
      <c r="B53" s="51">
        <v>40</v>
      </c>
      <c r="C53" s="214" t="str">
        <f ca="1">IFERROR(OFFSET('1. Staff Posts&amp;Salary (Listing)'!$H$1,MATCH(B53,IF($C$11="ALL THEMES",'1. Staff Posts&amp;Salary (Listing)'!$R:$R,'1. Staff Posts&amp;Salary (Listing)'!$T:$T),0)-1,0),"")</f>
        <v/>
      </c>
      <c r="D53" s="278">
        <f ca="1">IFERROR(SUMIFS('2. Staff Costs (Annual)'!$N$13:$N$312,'2. Staff Costs (Annual)'!$I$13:$I$312,'Summary of Staff by Role'!$C53,'2. Staff Costs (Annual)'!$G$13:$G$312,IF($C$11="ALL THEMES","*",$C$11)),"")</f>
        <v>0</v>
      </c>
      <c r="E53" s="278">
        <f ca="1">IFERROR(SUMIFS('2. Staff Costs (Annual)'!$S$13:$S$312,'2. Staff Costs (Annual)'!$I$13:$I$312,'Summary of Staff by Role'!$C53,'2. Staff Costs (Annual)'!$G$13:$G$312,IF($C$11="ALL THEMES","*",$C$11)),"")</f>
        <v>0</v>
      </c>
      <c r="F53" s="278">
        <f ca="1">IFERROR(SUMIFS('2. Staff Costs (Annual)'!$X$13:$X$312,'2. Staff Costs (Annual)'!$I$13:$I$312,'Summary of Staff by Role'!$C53,'2. Staff Costs (Annual)'!$G$13:$G$312,IF($C$11="ALL THEMES","*",$C$11)),"")</f>
        <v>0</v>
      </c>
      <c r="G53" s="278">
        <f ca="1">IFERROR(SUMIFS('2. Staff Costs (Annual)'!$AC$13:$AC$312,'2. Staff Costs (Annual)'!$I$13:$I$312,'Summary of Staff by Role'!$C53,'2. Staff Costs (Annual)'!$G$13:$G$312,IF($C$11="ALL THEMES","*",$C$11)),"")</f>
        <v>0</v>
      </c>
      <c r="H53" s="278">
        <f ca="1">IFERROR(SUMIFS('2. Staff Costs (Annual)'!$AH$13:$AH$312,'2. Staff Costs (Annual)'!$I$13:$I$312,'Summary of Staff by Role'!$C53,'2. Staff Costs (Annual)'!$G$13:$G$312,IF($C$11="ALL THEMES","*",$C$11)),"")</f>
        <v>0</v>
      </c>
      <c r="I53" s="279">
        <f t="shared" ca="1" si="1"/>
        <v>0</v>
      </c>
      <c r="J53" s="4"/>
    </row>
    <row r="54" spans="2:12" ht="30" customHeight="1" x14ac:dyDescent="0.25">
      <c r="B54" s="51">
        <v>41</v>
      </c>
      <c r="C54" s="214" t="str">
        <f ca="1">IFERROR(OFFSET('1. Staff Posts&amp;Salary (Listing)'!$H$1,MATCH(B54,IF($C$11="ALL THEMES",'1. Staff Posts&amp;Salary (Listing)'!$R:$R,'1. Staff Posts&amp;Salary (Listing)'!$T:$T),0)-1,0),"")</f>
        <v/>
      </c>
      <c r="D54" s="278">
        <f ca="1">IFERROR(SUMIFS('2. Staff Costs (Annual)'!$N$13:$N$312,'2. Staff Costs (Annual)'!$I$13:$I$312,'Summary of Staff by Role'!$C54,'2. Staff Costs (Annual)'!$G$13:$G$312,IF($C$11="ALL THEMES","*",$C$11)),"")</f>
        <v>0</v>
      </c>
      <c r="E54" s="278">
        <f ca="1">IFERROR(SUMIFS('2. Staff Costs (Annual)'!$S$13:$S$312,'2. Staff Costs (Annual)'!$I$13:$I$312,'Summary of Staff by Role'!$C54,'2. Staff Costs (Annual)'!$G$13:$G$312,IF($C$11="ALL THEMES","*",$C$11)),"")</f>
        <v>0</v>
      </c>
      <c r="F54" s="278">
        <f ca="1">IFERROR(SUMIFS('2. Staff Costs (Annual)'!$X$13:$X$312,'2. Staff Costs (Annual)'!$I$13:$I$312,'Summary of Staff by Role'!$C54,'2. Staff Costs (Annual)'!$G$13:$G$312,IF($C$11="ALL THEMES","*",$C$11)),"")</f>
        <v>0</v>
      </c>
      <c r="G54" s="278">
        <f ca="1">IFERROR(SUMIFS('2. Staff Costs (Annual)'!$AC$13:$AC$312,'2. Staff Costs (Annual)'!$I$13:$I$312,'Summary of Staff by Role'!$C54,'2. Staff Costs (Annual)'!$G$13:$G$312,IF($C$11="ALL THEMES","*",$C$11)),"")</f>
        <v>0</v>
      </c>
      <c r="H54" s="278">
        <f ca="1">IFERROR(SUMIFS('2. Staff Costs (Annual)'!$AH$13:$AH$312,'2. Staff Costs (Annual)'!$I$13:$I$312,'Summary of Staff by Role'!$C54,'2. Staff Costs (Annual)'!$G$13:$G$312,IF($C$11="ALL THEMES","*",$C$11)),"")</f>
        <v>0</v>
      </c>
      <c r="I54" s="279">
        <f t="shared" ca="1" si="1"/>
        <v>0</v>
      </c>
      <c r="J54" s="4"/>
    </row>
    <row r="55" spans="2:12" ht="30" customHeight="1" x14ac:dyDescent="0.25">
      <c r="B55" s="51">
        <v>42</v>
      </c>
      <c r="C55" s="214" t="str">
        <f ca="1">IFERROR(OFFSET('1. Staff Posts&amp;Salary (Listing)'!$H$1,MATCH(B55,IF($C$11="ALL THEMES",'1. Staff Posts&amp;Salary (Listing)'!$R:$R,'1. Staff Posts&amp;Salary (Listing)'!$T:$T),0)-1,0),"")</f>
        <v/>
      </c>
      <c r="D55" s="278">
        <f ca="1">IFERROR(SUMIFS('2. Staff Costs (Annual)'!$N$13:$N$312,'2. Staff Costs (Annual)'!$I$13:$I$312,'Summary of Staff by Role'!$C55,'2. Staff Costs (Annual)'!$G$13:$G$312,IF($C$11="ALL THEMES","*",$C$11)),"")</f>
        <v>0</v>
      </c>
      <c r="E55" s="278">
        <f ca="1">IFERROR(SUMIFS('2. Staff Costs (Annual)'!$S$13:$S$312,'2. Staff Costs (Annual)'!$I$13:$I$312,'Summary of Staff by Role'!$C55,'2. Staff Costs (Annual)'!$G$13:$G$312,IF($C$11="ALL THEMES","*",$C$11)),"")</f>
        <v>0</v>
      </c>
      <c r="F55" s="278">
        <f ca="1">IFERROR(SUMIFS('2. Staff Costs (Annual)'!$X$13:$X$312,'2. Staff Costs (Annual)'!$I$13:$I$312,'Summary of Staff by Role'!$C55,'2. Staff Costs (Annual)'!$G$13:$G$312,IF($C$11="ALL THEMES","*",$C$11)),"")</f>
        <v>0</v>
      </c>
      <c r="G55" s="278">
        <f ca="1">IFERROR(SUMIFS('2. Staff Costs (Annual)'!$AC$13:$AC$312,'2. Staff Costs (Annual)'!$I$13:$I$312,'Summary of Staff by Role'!$C55,'2. Staff Costs (Annual)'!$G$13:$G$312,IF($C$11="ALL THEMES","*",$C$11)),"")</f>
        <v>0</v>
      </c>
      <c r="H55" s="278">
        <f ca="1">IFERROR(SUMIFS('2. Staff Costs (Annual)'!$AH$13:$AH$312,'2. Staff Costs (Annual)'!$I$13:$I$312,'Summary of Staff by Role'!$C55,'2. Staff Costs (Annual)'!$G$13:$G$312,IF($C$11="ALL THEMES","*",$C$11)),"")</f>
        <v>0</v>
      </c>
      <c r="I55" s="279">
        <f t="shared" ca="1" si="1"/>
        <v>0</v>
      </c>
      <c r="J55" s="4"/>
    </row>
    <row r="56" spans="2:12" ht="30" customHeight="1" x14ac:dyDescent="0.25">
      <c r="B56" s="51">
        <v>43</v>
      </c>
      <c r="C56" s="214" t="str">
        <f ca="1">IFERROR(OFFSET('1. Staff Posts&amp;Salary (Listing)'!$H$1,MATCH(B56,IF($C$11="ALL THEMES",'1. Staff Posts&amp;Salary (Listing)'!$R:$R,'1. Staff Posts&amp;Salary (Listing)'!$T:$T),0)-1,0),"")</f>
        <v/>
      </c>
      <c r="D56" s="278">
        <f ca="1">IFERROR(SUMIFS('2. Staff Costs (Annual)'!$N$13:$N$312,'2. Staff Costs (Annual)'!$I$13:$I$312,'Summary of Staff by Role'!$C56,'2. Staff Costs (Annual)'!$G$13:$G$312,IF($C$11="ALL THEMES","*",$C$11)),"")</f>
        <v>0</v>
      </c>
      <c r="E56" s="278">
        <f ca="1">IFERROR(SUMIFS('2. Staff Costs (Annual)'!$S$13:$S$312,'2. Staff Costs (Annual)'!$I$13:$I$312,'Summary of Staff by Role'!$C56,'2. Staff Costs (Annual)'!$G$13:$G$312,IF($C$11="ALL THEMES","*",$C$11)),"")</f>
        <v>0</v>
      </c>
      <c r="F56" s="278">
        <f ca="1">IFERROR(SUMIFS('2. Staff Costs (Annual)'!$X$13:$X$312,'2. Staff Costs (Annual)'!$I$13:$I$312,'Summary of Staff by Role'!$C56,'2. Staff Costs (Annual)'!$G$13:$G$312,IF($C$11="ALL THEMES","*",$C$11)),"")</f>
        <v>0</v>
      </c>
      <c r="G56" s="278">
        <f ca="1">IFERROR(SUMIFS('2. Staff Costs (Annual)'!$AC$13:$AC$312,'2. Staff Costs (Annual)'!$I$13:$I$312,'Summary of Staff by Role'!$C56,'2. Staff Costs (Annual)'!$G$13:$G$312,IF($C$11="ALL THEMES","*",$C$11)),"")</f>
        <v>0</v>
      </c>
      <c r="H56" s="278">
        <f ca="1">IFERROR(SUMIFS('2. Staff Costs (Annual)'!$AH$13:$AH$312,'2. Staff Costs (Annual)'!$I$13:$I$312,'Summary of Staff by Role'!$C56,'2. Staff Costs (Annual)'!$G$13:$G$312,IF($C$11="ALL THEMES","*",$C$11)),"")</f>
        <v>0</v>
      </c>
      <c r="I56" s="279">
        <f t="shared" ca="1" si="1"/>
        <v>0</v>
      </c>
      <c r="J56" s="4"/>
    </row>
    <row r="57" spans="2:12" ht="30" customHeight="1" x14ac:dyDescent="0.25">
      <c r="B57" s="51">
        <v>44</v>
      </c>
      <c r="C57" s="214" t="str">
        <f ca="1">IFERROR(OFFSET('1. Staff Posts&amp;Salary (Listing)'!$H$1,MATCH(B57,IF($C$11="ALL THEMES",'1. Staff Posts&amp;Salary (Listing)'!$R:$R,'1. Staff Posts&amp;Salary (Listing)'!$T:$T),0)-1,0),"")</f>
        <v/>
      </c>
      <c r="D57" s="278">
        <f ca="1">IFERROR(SUMIFS('2. Staff Costs (Annual)'!$N$13:$N$312,'2. Staff Costs (Annual)'!$I$13:$I$312,'Summary of Staff by Role'!$C57,'2. Staff Costs (Annual)'!$G$13:$G$312,IF($C$11="ALL THEMES","*",$C$11)),"")</f>
        <v>0</v>
      </c>
      <c r="E57" s="278">
        <f ca="1">IFERROR(SUMIFS('2. Staff Costs (Annual)'!$S$13:$S$312,'2. Staff Costs (Annual)'!$I$13:$I$312,'Summary of Staff by Role'!$C57,'2. Staff Costs (Annual)'!$G$13:$G$312,IF($C$11="ALL THEMES","*",$C$11)),"")</f>
        <v>0</v>
      </c>
      <c r="F57" s="278">
        <f ca="1">IFERROR(SUMIFS('2. Staff Costs (Annual)'!$X$13:$X$312,'2. Staff Costs (Annual)'!$I$13:$I$312,'Summary of Staff by Role'!$C57,'2. Staff Costs (Annual)'!$G$13:$G$312,IF($C$11="ALL THEMES","*",$C$11)),"")</f>
        <v>0</v>
      </c>
      <c r="G57" s="278">
        <f ca="1">IFERROR(SUMIFS('2. Staff Costs (Annual)'!$AC$13:$AC$312,'2. Staff Costs (Annual)'!$I$13:$I$312,'Summary of Staff by Role'!$C57,'2. Staff Costs (Annual)'!$G$13:$G$312,IF($C$11="ALL THEMES","*",$C$11)),"")</f>
        <v>0</v>
      </c>
      <c r="H57" s="278">
        <f ca="1">IFERROR(SUMIFS('2. Staff Costs (Annual)'!$AH$13:$AH$312,'2. Staff Costs (Annual)'!$I$13:$I$312,'Summary of Staff by Role'!$C57,'2. Staff Costs (Annual)'!$G$13:$G$312,IF($C$11="ALL THEMES","*",$C$11)),"")</f>
        <v>0</v>
      </c>
      <c r="I57" s="279">
        <f t="shared" ca="1" si="1"/>
        <v>0</v>
      </c>
      <c r="J57" s="4"/>
    </row>
    <row r="58" spans="2:12" ht="30" customHeight="1" x14ac:dyDescent="0.25">
      <c r="B58" s="51">
        <v>45</v>
      </c>
      <c r="C58" s="214" t="str">
        <f ca="1">IFERROR(OFFSET('1. Staff Posts&amp;Salary (Listing)'!$H$1,MATCH(B58,IF($C$11="ALL THEMES",'1. Staff Posts&amp;Salary (Listing)'!$R:$R,'1. Staff Posts&amp;Salary (Listing)'!$T:$T),0)-1,0),"")</f>
        <v/>
      </c>
      <c r="D58" s="278">
        <f ca="1">IFERROR(SUMIFS('2. Staff Costs (Annual)'!$N$13:$N$312,'2. Staff Costs (Annual)'!$I$13:$I$312,'Summary of Staff by Role'!$C58,'2. Staff Costs (Annual)'!$G$13:$G$312,IF($C$11="ALL THEMES","*",$C$11)),"")</f>
        <v>0</v>
      </c>
      <c r="E58" s="278">
        <f ca="1">IFERROR(SUMIFS('2. Staff Costs (Annual)'!$S$13:$S$312,'2. Staff Costs (Annual)'!$I$13:$I$312,'Summary of Staff by Role'!$C58,'2. Staff Costs (Annual)'!$G$13:$G$312,IF($C$11="ALL THEMES","*",$C$11)),"")</f>
        <v>0</v>
      </c>
      <c r="F58" s="278">
        <f ca="1">IFERROR(SUMIFS('2. Staff Costs (Annual)'!$X$13:$X$312,'2. Staff Costs (Annual)'!$I$13:$I$312,'Summary of Staff by Role'!$C58,'2. Staff Costs (Annual)'!$G$13:$G$312,IF($C$11="ALL THEMES","*",$C$11)),"")</f>
        <v>0</v>
      </c>
      <c r="G58" s="278">
        <f ca="1">IFERROR(SUMIFS('2. Staff Costs (Annual)'!$AC$13:$AC$312,'2. Staff Costs (Annual)'!$I$13:$I$312,'Summary of Staff by Role'!$C58,'2. Staff Costs (Annual)'!$G$13:$G$312,IF($C$11="ALL THEMES","*",$C$11)),"")</f>
        <v>0</v>
      </c>
      <c r="H58" s="278">
        <f ca="1">IFERROR(SUMIFS('2. Staff Costs (Annual)'!$AH$13:$AH$312,'2. Staff Costs (Annual)'!$I$13:$I$312,'Summary of Staff by Role'!$C58,'2. Staff Costs (Annual)'!$G$13:$G$312,IF($C$11="ALL THEMES","*",$C$11)),"")</f>
        <v>0</v>
      </c>
      <c r="I58" s="279">
        <f t="shared" ca="1" si="1"/>
        <v>0</v>
      </c>
      <c r="J58" s="4"/>
    </row>
    <row r="59" spans="2:12" ht="30" customHeight="1" x14ac:dyDescent="0.25">
      <c r="B59" s="51">
        <v>46</v>
      </c>
      <c r="C59" s="214" t="str">
        <f ca="1">IFERROR(OFFSET('1. Staff Posts&amp;Salary (Listing)'!$H$1,MATCH(B59,IF($C$11="ALL THEMES",'1. Staff Posts&amp;Salary (Listing)'!$R:$R,'1. Staff Posts&amp;Salary (Listing)'!$T:$T),0)-1,0),"")</f>
        <v/>
      </c>
      <c r="D59" s="278">
        <f ca="1">IFERROR(SUMIFS('2. Staff Costs (Annual)'!$N$13:$N$312,'2. Staff Costs (Annual)'!$I$13:$I$312,'Summary of Staff by Role'!$C59,'2. Staff Costs (Annual)'!$G$13:$G$312,IF($C$11="ALL THEMES","*",$C$11)),"")</f>
        <v>0</v>
      </c>
      <c r="E59" s="278">
        <f ca="1">IFERROR(SUMIFS('2. Staff Costs (Annual)'!$S$13:$S$312,'2. Staff Costs (Annual)'!$I$13:$I$312,'Summary of Staff by Role'!$C59,'2. Staff Costs (Annual)'!$G$13:$G$312,IF($C$11="ALL THEMES","*",$C$11)),"")</f>
        <v>0</v>
      </c>
      <c r="F59" s="278">
        <f ca="1">IFERROR(SUMIFS('2. Staff Costs (Annual)'!$X$13:$X$312,'2. Staff Costs (Annual)'!$I$13:$I$312,'Summary of Staff by Role'!$C59,'2. Staff Costs (Annual)'!$G$13:$G$312,IF($C$11="ALL THEMES","*",$C$11)),"")</f>
        <v>0</v>
      </c>
      <c r="G59" s="278">
        <f ca="1">IFERROR(SUMIFS('2. Staff Costs (Annual)'!$AC$13:$AC$312,'2. Staff Costs (Annual)'!$I$13:$I$312,'Summary of Staff by Role'!$C59,'2. Staff Costs (Annual)'!$G$13:$G$312,IF($C$11="ALL THEMES","*",$C$11)),"")</f>
        <v>0</v>
      </c>
      <c r="H59" s="278">
        <f ca="1">IFERROR(SUMIFS('2. Staff Costs (Annual)'!$AH$13:$AH$312,'2. Staff Costs (Annual)'!$I$13:$I$312,'Summary of Staff by Role'!$C59,'2. Staff Costs (Annual)'!$G$13:$G$312,IF($C$11="ALL THEMES","*",$C$11)),"")</f>
        <v>0</v>
      </c>
      <c r="I59" s="279">
        <f t="shared" ca="1" si="1"/>
        <v>0</v>
      </c>
      <c r="J59" s="4"/>
    </row>
    <row r="60" spans="2:12" ht="30" customHeight="1" x14ac:dyDescent="0.25">
      <c r="B60" s="51">
        <v>47</v>
      </c>
      <c r="C60" s="214" t="str">
        <f ca="1">IFERROR(OFFSET('1. Staff Posts&amp;Salary (Listing)'!$H$1,MATCH(B60,IF($C$11="ALL THEMES",'1. Staff Posts&amp;Salary (Listing)'!$R:$R,'1. Staff Posts&amp;Salary (Listing)'!$T:$T),0)-1,0),"")</f>
        <v/>
      </c>
      <c r="D60" s="278">
        <f ca="1">IFERROR(SUMIFS('2. Staff Costs (Annual)'!$N$13:$N$312,'2. Staff Costs (Annual)'!$I$13:$I$312,'Summary of Staff by Role'!$C60,'2. Staff Costs (Annual)'!$G$13:$G$312,IF($C$11="ALL THEMES","*",$C$11)),"")</f>
        <v>0</v>
      </c>
      <c r="E60" s="278">
        <f ca="1">IFERROR(SUMIFS('2. Staff Costs (Annual)'!$S$13:$S$312,'2. Staff Costs (Annual)'!$I$13:$I$312,'Summary of Staff by Role'!$C60,'2. Staff Costs (Annual)'!$G$13:$G$312,IF($C$11="ALL THEMES","*",$C$11)),"")</f>
        <v>0</v>
      </c>
      <c r="F60" s="278">
        <f ca="1">IFERROR(SUMIFS('2. Staff Costs (Annual)'!$X$13:$X$312,'2. Staff Costs (Annual)'!$I$13:$I$312,'Summary of Staff by Role'!$C60,'2. Staff Costs (Annual)'!$G$13:$G$312,IF($C$11="ALL THEMES","*",$C$11)),"")</f>
        <v>0</v>
      </c>
      <c r="G60" s="278">
        <f ca="1">IFERROR(SUMIFS('2. Staff Costs (Annual)'!$AC$13:$AC$312,'2. Staff Costs (Annual)'!$I$13:$I$312,'Summary of Staff by Role'!$C60,'2. Staff Costs (Annual)'!$G$13:$G$312,IF($C$11="ALL THEMES","*",$C$11)),"")</f>
        <v>0</v>
      </c>
      <c r="H60" s="278">
        <f ca="1">IFERROR(SUMIFS('2. Staff Costs (Annual)'!$AH$13:$AH$312,'2. Staff Costs (Annual)'!$I$13:$I$312,'Summary of Staff by Role'!$C60,'2. Staff Costs (Annual)'!$G$13:$G$312,IF($C$11="ALL THEMES","*",$C$11)),"")</f>
        <v>0</v>
      </c>
      <c r="I60" s="279">
        <f t="shared" ca="1" si="1"/>
        <v>0</v>
      </c>
      <c r="J60" s="4"/>
    </row>
    <row r="61" spans="2:12" ht="30" customHeight="1" x14ac:dyDescent="0.25">
      <c r="B61" s="51">
        <v>48</v>
      </c>
      <c r="C61" s="214" t="str">
        <f ca="1">IFERROR(OFFSET('1. Staff Posts&amp;Salary (Listing)'!$H$1,MATCH(B61,IF($C$11="ALL THEMES",'1. Staff Posts&amp;Salary (Listing)'!$R:$R,'1. Staff Posts&amp;Salary (Listing)'!$T:$T),0)-1,0),"")</f>
        <v/>
      </c>
      <c r="D61" s="278">
        <f ca="1">IFERROR(SUMIFS('2. Staff Costs (Annual)'!$N$13:$N$312,'2. Staff Costs (Annual)'!$I$13:$I$312,'Summary of Staff by Role'!$C61,'2. Staff Costs (Annual)'!$G$13:$G$312,IF($C$11="ALL THEMES","*",$C$11)),"")</f>
        <v>0</v>
      </c>
      <c r="E61" s="278">
        <f ca="1">IFERROR(SUMIFS('2. Staff Costs (Annual)'!$S$13:$S$312,'2. Staff Costs (Annual)'!$I$13:$I$312,'Summary of Staff by Role'!$C61,'2. Staff Costs (Annual)'!$G$13:$G$312,IF($C$11="ALL THEMES","*",$C$11)),"")</f>
        <v>0</v>
      </c>
      <c r="F61" s="278">
        <f ca="1">IFERROR(SUMIFS('2. Staff Costs (Annual)'!$X$13:$X$312,'2. Staff Costs (Annual)'!$I$13:$I$312,'Summary of Staff by Role'!$C61,'2. Staff Costs (Annual)'!$G$13:$G$312,IF($C$11="ALL THEMES","*",$C$11)),"")</f>
        <v>0</v>
      </c>
      <c r="G61" s="278">
        <f ca="1">IFERROR(SUMIFS('2. Staff Costs (Annual)'!$AC$13:$AC$312,'2. Staff Costs (Annual)'!$I$13:$I$312,'Summary of Staff by Role'!$C61,'2. Staff Costs (Annual)'!$G$13:$G$312,IF($C$11="ALL THEMES","*",$C$11)),"")</f>
        <v>0</v>
      </c>
      <c r="H61" s="278">
        <f ca="1">IFERROR(SUMIFS('2. Staff Costs (Annual)'!$AH$13:$AH$312,'2. Staff Costs (Annual)'!$I$13:$I$312,'Summary of Staff by Role'!$C61,'2. Staff Costs (Annual)'!$G$13:$G$312,IF($C$11="ALL THEMES","*",$C$11)),"")</f>
        <v>0</v>
      </c>
      <c r="I61" s="279">
        <f t="shared" ca="1" si="1"/>
        <v>0</v>
      </c>
      <c r="J61" s="4"/>
    </row>
    <row r="62" spans="2:12" ht="30" customHeight="1" x14ac:dyDescent="0.25">
      <c r="B62" s="51">
        <v>49</v>
      </c>
      <c r="C62" s="214" t="str">
        <f ca="1">IFERROR(OFFSET('1. Staff Posts&amp;Salary (Listing)'!$H$1,MATCH(B62,IF($C$11="ALL THEMES",'1. Staff Posts&amp;Salary (Listing)'!$R:$R,'1. Staff Posts&amp;Salary (Listing)'!$T:$T),0)-1,0),"")</f>
        <v/>
      </c>
      <c r="D62" s="278">
        <f ca="1">IFERROR(SUMIFS('2. Staff Costs (Annual)'!$N$13:$N$312,'2. Staff Costs (Annual)'!$I$13:$I$312,'Summary of Staff by Role'!$C62,'2. Staff Costs (Annual)'!$G$13:$G$312,IF($C$11="ALL THEMES","*",$C$11)),"")</f>
        <v>0</v>
      </c>
      <c r="E62" s="278">
        <f ca="1">IFERROR(SUMIFS('2. Staff Costs (Annual)'!$S$13:$S$312,'2. Staff Costs (Annual)'!$I$13:$I$312,'Summary of Staff by Role'!$C62,'2. Staff Costs (Annual)'!$G$13:$G$312,IF($C$11="ALL THEMES","*",$C$11)),"")</f>
        <v>0</v>
      </c>
      <c r="F62" s="278">
        <f ca="1">IFERROR(SUMIFS('2. Staff Costs (Annual)'!$X$13:$X$312,'2. Staff Costs (Annual)'!$I$13:$I$312,'Summary of Staff by Role'!$C62,'2. Staff Costs (Annual)'!$G$13:$G$312,IF($C$11="ALL THEMES","*",$C$11)),"")</f>
        <v>0</v>
      </c>
      <c r="G62" s="278">
        <f ca="1">IFERROR(SUMIFS('2. Staff Costs (Annual)'!$AC$13:$AC$312,'2. Staff Costs (Annual)'!$I$13:$I$312,'Summary of Staff by Role'!$C62,'2. Staff Costs (Annual)'!$G$13:$G$312,IF($C$11="ALL THEMES","*",$C$11)),"")</f>
        <v>0</v>
      </c>
      <c r="H62" s="278">
        <f ca="1">IFERROR(SUMIFS('2. Staff Costs (Annual)'!$AH$13:$AH$312,'2. Staff Costs (Annual)'!$I$13:$I$312,'Summary of Staff by Role'!$C62,'2. Staff Costs (Annual)'!$G$13:$G$312,IF($C$11="ALL THEMES","*",$C$11)),"")</f>
        <v>0</v>
      </c>
      <c r="I62" s="279">
        <f t="shared" ca="1" si="1"/>
        <v>0</v>
      </c>
      <c r="J62" s="4"/>
    </row>
    <row r="63" spans="2:12" ht="30" customHeight="1" thickBot="1" x14ac:dyDescent="0.3">
      <c r="B63" s="51">
        <v>50</v>
      </c>
      <c r="C63" s="214" t="str">
        <f ca="1">IFERROR(OFFSET('1. Staff Posts&amp;Salary (Listing)'!$H$1,MATCH(B63,IF($C$11="ALL THEMES",'1. Staff Posts&amp;Salary (Listing)'!$R:$R,'1. Staff Posts&amp;Salary (Listing)'!$T:$T),0)-1,0),"")</f>
        <v/>
      </c>
      <c r="D63" s="278">
        <f ca="1">IFERROR(SUMIFS('2. Staff Costs (Annual)'!$N$13:$N$312,'2. Staff Costs (Annual)'!$I$13:$I$312,'Summary of Staff by Role'!$C63,'2. Staff Costs (Annual)'!$G$13:$G$312,IF($C$11="ALL THEMES","*",$C$11)),"")</f>
        <v>0</v>
      </c>
      <c r="E63" s="278">
        <f ca="1">IFERROR(SUMIFS('2. Staff Costs (Annual)'!$S$13:$S$312,'2. Staff Costs (Annual)'!$I$13:$I$312,'Summary of Staff by Role'!$C63,'2. Staff Costs (Annual)'!$G$13:$G$312,IF($C$11="ALL THEMES","*",$C$11)),"")</f>
        <v>0</v>
      </c>
      <c r="F63" s="278">
        <f ca="1">IFERROR(SUMIFS('2. Staff Costs (Annual)'!$X$13:$X$312,'2. Staff Costs (Annual)'!$I$13:$I$312,'Summary of Staff by Role'!$C63,'2. Staff Costs (Annual)'!$G$13:$G$312,IF($C$11="ALL THEMES","*",$C$11)),"")</f>
        <v>0</v>
      </c>
      <c r="G63" s="278">
        <f ca="1">IFERROR(SUMIFS('2. Staff Costs (Annual)'!$AC$13:$AC$312,'2. Staff Costs (Annual)'!$I$13:$I$312,'Summary of Staff by Role'!$C63,'2. Staff Costs (Annual)'!$G$13:$G$312,IF($C$11="ALL THEMES","*",$C$11)),"")</f>
        <v>0</v>
      </c>
      <c r="H63" s="278">
        <f ca="1">IFERROR(SUMIFS('2. Staff Costs (Annual)'!$AH$13:$AH$312,'2. Staff Costs (Annual)'!$I$13:$I$312,'Summary of Staff by Role'!$C63,'2. Staff Costs (Annual)'!$G$13:$G$312,IF($C$11="ALL THEMES","*",$C$11)),"")</f>
        <v>0</v>
      </c>
      <c r="I63" s="279">
        <f t="shared" ca="1" si="1"/>
        <v>0</v>
      </c>
      <c r="J63" s="4"/>
    </row>
    <row r="64" spans="2:12" ht="30" customHeight="1" thickBot="1" x14ac:dyDescent="0.3">
      <c r="B64" s="4"/>
      <c r="C64" s="52" t="s">
        <v>6</v>
      </c>
      <c r="D64" s="271">
        <f ca="1">SUM(D14:D63)</f>
        <v>0</v>
      </c>
      <c r="E64" s="271">
        <f ca="1">SUM(E14:E63)</f>
        <v>0</v>
      </c>
      <c r="F64" s="271">
        <f ca="1">SUM(F14:F63)</f>
        <v>0</v>
      </c>
      <c r="G64" s="271">
        <f ca="1">SUM(G14:G63)</f>
        <v>0</v>
      </c>
      <c r="H64" s="271">
        <f ca="1">SUM(H14:H63)</f>
        <v>0</v>
      </c>
      <c r="I64" s="268">
        <f ca="1">SUM(I13:I63)</f>
        <v>0</v>
      </c>
      <c r="J64" s="4"/>
      <c r="L64" s="136"/>
    </row>
    <row r="65" spans="2:13" ht="8.25" customHeight="1" x14ac:dyDescent="0.25">
      <c r="B65" s="4"/>
      <c r="C65" s="4"/>
      <c r="D65" s="4"/>
      <c r="E65" s="4"/>
      <c r="F65" s="4"/>
      <c r="G65" s="4"/>
      <c r="H65" s="4"/>
      <c r="I65" s="4"/>
      <c r="J65" s="4"/>
    </row>
    <row r="66" spans="2:13" ht="8.25" customHeight="1" thickBot="1" x14ac:dyDescent="0.3">
      <c r="B66" s="4"/>
      <c r="C66" s="4"/>
      <c r="D66" s="4"/>
      <c r="E66" s="4"/>
      <c r="F66" s="4"/>
      <c r="G66" s="4"/>
      <c r="H66" s="4"/>
      <c r="I66" s="4"/>
      <c r="J66" s="4"/>
    </row>
    <row r="67" spans="2:13" ht="30" customHeight="1" thickBot="1" x14ac:dyDescent="0.3">
      <c r="B67" s="4"/>
      <c r="C67" s="168" t="s">
        <v>60</v>
      </c>
      <c r="D67" s="255" t="s">
        <v>61</v>
      </c>
      <c r="E67" s="255" t="s">
        <v>62</v>
      </c>
      <c r="F67" s="255" t="s">
        <v>63</v>
      </c>
      <c r="G67" s="255" t="s">
        <v>64</v>
      </c>
      <c r="H67" s="256" t="s">
        <v>65</v>
      </c>
      <c r="I67" s="260" t="s">
        <v>66</v>
      </c>
      <c r="J67" s="4"/>
    </row>
    <row r="68" spans="2:13" ht="30" customHeight="1" x14ac:dyDescent="0.25">
      <c r="B68" s="51">
        <v>1</v>
      </c>
      <c r="C68" s="214" t="str">
        <f t="shared" ref="C68:C88" ca="1" si="2">C14</f>
        <v/>
      </c>
      <c r="D68" s="280">
        <f ca="1">IFERROR(D14/$D$64,0)</f>
        <v>0</v>
      </c>
      <c r="E68" s="280">
        <f ca="1">IFERROR(E14/$E$64,0)</f>
        <v>0</v>
      </c>
      <c r="F68" s="280">
        <f ca="1">IFERROR(F14/$F$64,0)</f>
        <v>0</v>
      </c>
      <c r="G68" s="280">
        <f ca="1">IFERROR(G14/$G$64,0)</f>
        <v>0</v>
      </c>
      <c r="H68" s="280">
        <f ca="1">IFERROR(H14/$H$64,0)</f>
        <v>0</v>
      </c>
      <c r="I68" s="281" t="str">
        <f ca="1">IFERROR(I14/$I$64,"")</f>
        <v/>
      </c>
      <c r="J68" s="4"/>
    </row>
    <row r="69" spans="2:13" ht="30" customHeight="1" x14ac:dyDescent="0.25">
      <c r="B69" s="51">
        <v>2</v>
      </c>
      <c r="C69" s="214" t="str">
        <f t="shared" ca="1" si="2"/>
        <v/>
      </c>
      <c r="D69" s="280">
        <f t="shared" ref="D69:D117" ca="1" si="3">IFERROR(D15/$D$64,0)</f>
        <v>0</v>
      </c>
      <c r="E69" s="280">
        <f t="shared" ref="E69:E117" ca="1" si="4">IFERROR(E15/$E$64,0)</f>
        <v>0</v>
      </c>
      <c r="F69" s="280">
        <f t="shared" ref="F69:F117" ca="1" si="5">IFERROR(F15/$F$64,0)</f>
        <v>0</v>
      </c>
      <c r="G69" s="280">
        <f t="shared" ref="G69:G117" ca="1" si="6">IFERROR(G15/$G$64,0)</f>
        <v>0</v>
      </c>
      <c r="H69" s="280">
        <f t="shared" ref="H69:H117" ca="1" si="7">IFERROR(H15/$H$64,0)</f>
        <v>0</v>
      </c>
      <c r="I69" s="281" t="str">
        <f t="shared" ref="I69:I117" ca="1" si="8">IFERROR(I15/$I$64,"")</f>
        <v/>
      </c>
      <c r="J69" s="4"/>
      <c r="M69" s="160"/>
    </row>
    <row r="70" spans="2:13" ht="30" customHeight="1" x14ac:dyDescent="0.25">
      <c r="B70" s="51">
        <v>3</v>
      </c>
      <c r="C70" s="214" t="str">
        <f t="shared" ca="1" si="2"/>
        <v/>
      </c>
      <c r="D70" s="280">
        <f t="shared" ca="1" si="3"/>
        <v>0</v>
      </c>
      <c r="E70" s="280">
        <f t="shared" ca="1" si="4"/>
        <v>0</v>
      </c>
      <c r="F70" s="280">
        <f t="shared" ca="1" si="5"/>
        <v>0</v>
      </c>
      <c r="G70" s="280">
        <f t="shared" ca="1" si="6"/>
        <v>0</v>
      </c>
      <c r="H70" s="280">
        <f t="shared" ca="1" si="7"/>
        <v>0</v>
      </c>
      <c r="I70" s="281" t="str">
        <f t="shared" ca="1" si="8"/>
        <v/>
      </c>
      <c r="J70" s="4"/>
      <c r="M70" s="160"/>
    </row>
    <row r="71" spans="2:13" ht="30" customHeight="1" x14ac:dyDescent="0.25">
      <c r="B71" s="51">
        <v>4</v>
      </c>
      <c r="C71" s="214" t="str">
        <f t="shared" ca="1" si="2"/>
        <v/>
      </c>
      <c r="D71" s="280">
        <f t="shared" ca="1" si="3"/>
        <v>0</v>
      </c>
      <c r="E71" s="280">
        <f t="shared" ca="1" si="4"/>
        <v>0</v>
      </c>
      <c r="F71" s="280">
        <f t="shared" ca="1" si="5"/>
        <v>0</v>
      </c>
      <c r="G71" s="280">
        <f t="shared" ca="1" si="6"/>
        <v>0</v>
      </c>
      <c r="H71" s="280">
        <f t="shared" ca="1" si="7"/>
        <v>0</v>
      </c>
      <c r="I71" s="281" t="str">
        <f t="shared" ca="1" si="8"/>
        <v/>
      </c>
      <c r="J71" s="4"/>
      <c r="M71" s="160"/>
    </row>
    <row r="72" spans="2:13" ht="30" customHeight="1" x14ac:dyDescent="0.25">
      <c r="B72" s="51">
        <v>5</v>
      </c>
      <c r="C72" s="214" t="str">
        <f t="shared" ca="1" si="2"/>
        <v/>
      </c>
      <c r="D72" s="280">
        <f t="shared" ca="1" si="3"/>
        <v>0</v>
      </c>
      <c r="E72" s="280">
        <f t="shared" ca="1" si="4"/>
        <v>0</v>
      </c>
      <c r="F72" s="280">
        <f t="shared" ca="1" si="5"/>
        <v>0</v>
      </c>
      <c r="G72" s="280">
        <f t="shared" ca="1" si="6"/>
        <v>0</v>
      </c>
      <c r="H72" s="280">
        <f t="shared" ca="1" si="7"/>
        <v>0</v>
      </c>
      <c r="I72" s="281" t="str">
        <f t="shared" ca="1" si="8"/>
        <v/>
      </c>
      <c r="J72" s="4"/>
      <c r="M72" s="160"/>
    </row>
    <row r="73" spans="2:13" ht="30" customHeight="1" x14ac:dyDescent="0.25">
      <c r="B73" s="51">
        <v>6</v>
      </c>
      <c r="C73" s="214" t="str">
        <f t="shared" ca="1" si="2"/>
        <v/>
      </c>
      <c r="D73" s="280">
        <f t="shared" ca="1" si="3"/>
        <v>0</v>
      </c>
      <c r="E73" s="280">
        <f t="shared" ca="1" si="4"/>
        <v>0</v>
      </c>
      <c r="F73" s="280">
        <f t="shared" ca="1" si="5"/>
        <v>0</v>
      </c>
      <c r="G73" s="280">
        <f t="shared" ca="1" si="6"/>
        <v>0</v>
      </c>
      <c r="H73" s="280">
        <f t="shared" ca="1" si="7"/>
        <v>0</v>
      </c>
      <c r="I73" s="281" t="str">
        <f t="shared" ca="1" si="8"/>
        <v/>
      </c>
      <c r="J73" s="4"/>
      <c r="M73" s="160"/>
    </row>
    <row r="74" spans="2:13" ht="30" customHeight="1" x14ac:dyDescent="0.25">
      <c r="B74" s="51">
        <v>7</v>
      </c>
      <c r="C74" s="214" t="str">
        <f t="shared" ca="1" si="2"/>
        <v/>
      </c>
      <c r="D74" s="280">
        <f t="shared" ca="1" si="3"/>
        <v>0</v>
      </c>
      <c r="E74" s="280">
        <f t="shared" ca="1" si="4"/>
        <v>0</v>
      </c>
      <c r="F74" s="280">
        <f t="shared" ca="1" si="5"/>
        <v>0</v>
      </c>
      <c r="G74" s="280">
        <f t="shared" ca="1" si="6"/>
        <v>0</v>
      </c>
      <c r="H74" s="280">
        <f t="shared" ca="1" si="7"/>
        <v>0</v>
      </c>
      <c r="I74" s="281" t="str">
        <f t="shared" ca="1" si="8"/>
        <v/>
      </c>
      <c r="J74" s="4"/>
      <c r="M74" s="160"/>
    </row>
    <row r="75" spans="2:13" ht="30" customHeight="1" x14ac:dyDescent="0.25">
      <c r="B75" s="51">
        <v>8</v>
      </c>
      <c r="C75" s="214" t="str">
        <f t="shared" ca="1" si="2"/>
        <v/>
      </c>
      <c r="D75" s="280">
        <f t="shared" ca="1" si="3"/>
        <v>0</v>
      </c>
      <c r="E75" s="280">
        <f t="shared" ca="1" si="4"/>
        <v>0</v>
      </c>
      <c r="F75" s="280">
        <f t="shared" ca="1" si="5"/>
        <v>0</v>
      </c>
      <c r="G75" s="280">
        <f t="shared" ca="1" si="6"/>
        <v>0</v>
      </c>
      <c r="H75" s="280">
        <f t="shared" ca="1" si="7"/>
        <v>0</v>
      </c>
      <c r="I75" s="281" t="str">
        <f t="shared" ca="1" si="8"/>
        <v/>
      </c>
      <c r="J75" s="4"/>
      <c r="M75" s="160"/>
    </row>
    <row r="76" spans="2:13" ht="30" customHeight="1" x14ac:dyDescent="0.25">
      <c r="B76" s="51">
        <v>9</v>
      </c>
      <c r="C76" s="214" t="str">
        <f t="shared" ca="1" si="2"/>
        <v/>
      </c>
      <c r="D76" s="280">
        <f t="shared" ca="1" si="3"/>
        <v>0</v>
      </c>
      <c r="E76" s="280">
        <f t="shared" ca="1" si="4"/>
        <v>0</v>
      </c>
      <c r="F76" s="280">
        <f t="shared" ca="1" si="5"/>
        <v>0</v>
      </c>
      <c r="G76" s="280">
        <f t="shared" ca="1" si="6"/>
        <v>0</v>
      </c>
      <c r="H76" s="280">
        <f t="shared" ca="1" si="7"/>
        <v>0</v>
      </c>
      <c r="I76" s="281" t="str">
        <f t="shared" ca="1" si="8"/>
        <v/>
      </c>
      <c r="J76" s="4"/>
      <c r="M76" s="160"/>
    </row>
    <row r="77" spans="2:13" ht="30" customHeight="1" x14ac:dyDescent="0.25">
      <c r="B77" s="51">
        <v>10</v>
      </c>
      <c r="C77" s="214" t="str">
        <f t="shared" ca="1" si="2"/>
        <v/>
      </c>
      <c r="D77" s="280">
        <f t="shared" ca="1" si="3"/>
        <v>0</v>
      </c>
      <c r="E77" s="280">
        <f t="shared" ca="1" si="4"/>
        <v>0</v>
      </c>
      <c r="F77" s="280">
        <f t="shared" ca="1" si="5"/>
        <v>0</v>
      </c>
      <c r="G77" s="280">
        <f t="shared" ca="1" si="6"/>
        <v>0</v>
      </c>
      <c r="H77" s="280">
        <f t="shared" ca="1" si="7"/>
        <v>0</v>
      </c>
      <c r="I77" s="281" t="str">
        <f t="shared" ca="1" si="8"/>
        <v/>
      </c>
      <c r="J77" s="4"/>
      <c r="M77" s="160"/>
    </row>
    <row r="78" spans="2:13" ht="30" customHeight="1" x14ac:dyDescent="0.25">
      <c r="B78" s="51"/>
      <c r="C78" s="214" t="str">
        <f t="shared" ca="1" si="2"/>
        <v/>
      </c>
      <c r="D78" s="280">
        <f t="shared" ca="1" si="3"/>
        <v>0</v>
      </c>
      <c r="E78" s="280">
        <f t="shared" ca="1" si="4"/>
        <v>0</v>
      </c>
      <c r="F78" s="280">
        <f t="shared" ca="1" si="5"/>
        <v>0</v>
      </c>
      <c r="G78" s="280">
        <f t="shared" ca="1" si="6"/>
        <v>0</v>
      </c>
      <c r="H78" s="280">
        <f t="shared" ca="1" si="7"/>
        <v>0</v>
      </c>
      <c r="I78" s="281" t="str">
        <f t="shared" ca="1" si="8"/>
        <v/>
      </c>
      <c r="J78" s="4"/>
      <c r="M78" s="160"/>
    </row>
    <row r="79" spans="2:13" ht="30" customHeight="1" x14ac:dyDescent="0.25">
      <c r="B79" s="51"/>
      <c r="C79" s="214" t="str">
        <f t="shared" ca="1" si="2"/>
        <v/>
      </c>
      <c r="D79" s="280">
        <f t="shared" ca="1" si="3"/>
        <v>0</v>
      </c>
      <c r="E79" s="280">
        <f t="shared" ca="1" si="4"/>
        <v>0</v>
      </c>
      <c r="F79" s="280">
        <f t="shared" ca="1" si="5"/>
        <v>0</v>
      </c>
      <c r="G79" s="280">
        <f t="shared" ca="1" si="6"/>
        <v>0</v>
      </c>
      <c r="H79" s="280">
        <f t="shared" ca="1" si="7"/>
        <v>0</v>
      </c>
      <c r="I79" s="281" t="str">
        <f t="shared" ca="1" si="8"/>
        <v/>
      </c>
      <c r="J79" s="4"/>
      <c r="M79" s="160"/>
    </row>
    <row r="80" spans="2:13" ht="30" customHeight="1" x14ac:dyDescent="0.25">
      <c r="B80" s="51"/>
      <c r="C80" s="214" t="str">
        <f t="shared" ca="1" si="2"/>
        <v/>
      </c>
      <c r="D80" s="280">
        <f t="shared" ca="1" si="3"/>
        <v>0</v>
      </c>
      <c r="E80" s="280">
        <f t="shared" ca="1" si="4"/>
        <v>0</v>
      </c>
      <c r="F80" s="280">
        <f t="shared" ca="1" si="5"/>
        <v>0</v>
      </c>
      <c r="G80" s="280">
        <f t="shared" ca="1" si="6"/>
        <v>0</v>
      </c>
      <c r="H80" s="280">
        <f t="shared" ca="1" si="7"/>
        <v>0</v>
      </c>
      <c r="I80" s="281" t="str">
        <f t="shared" ca="1" si="8"/>
        <v/>
      </c>
      <c r="J80" s="4"/>
      <c r="M80" s="160"/>
    </row>
    <row r="81" spans="2:13" ht="30" customHeight="1" x14ac:dyDescent="0.25">
      <c r="B81" s="51"/>
      <c r="C81" s="214" t="str">
        <f t="shared" ca="1" si="2"/>
        <v/>
      </c>
      <c r="D81" s="280">
        <f t="shared" ca="1" si="3"/>
        <v>0</v>
      </c>
      <c r="E81" s="280">
        <f t="shared" ca="1" si="4"/>
        <v>0</v>
      </c>
      <c r="F81" s="280">
        <f t="shared" ca="1" si="5"/>
        <v>0</v>
      </c>
      <c r="G81" s="280">
        <f t="shared" ca="1" si="6"/>
        <v>0</v>
      </c>
      <c r="H81" s="280">
        <f t="shared" ca="1" si="7"/>
        <v>0</v>
      </c>
      <c r="I81" s="281" t="str">
        <f t="shared" ca="1" si="8"/>
        <v/>
      </c>
      <c r="J81" s="4"/>
      <c r="M81" s="160"/>
    </row>
    <row r="82" spans="2:13" ht="30" customHeight="1" x14ac:dyDescent="0.25">
      <c r="B82" s="51"/>
      <c r="C82" s="214" t="str">
        <f t="shared" ca="1" si="2"/>
        <v/>
      </c>
      <c r="D82" s="280">
        <f t="shared" ca="1" si="3"/>
        <v>0</v>
      </c>
      <c r="E82" s="280">
        <f t="shared" ca="1" si="4"/>
        <v>0</v>
      </c>
      <c r="F82" s="280">
        <f t="shared" ca="1" si="5"/>
        <v>0</v>
      </c>
      <c r="G82" s="280">
        <f t="shared" ca="1" si="6"/>
        <v>0</v>
      </c>
      <c r="H82" s="280">
        <f t="shared" ca="1" si="7"/>
        <v>0</v>
      </c>
      <c r="I82" s="281" t="str">
        <f t="shared" ca="1" si="8"/>
        <v/>
      </c>
      <c r="J82" s="4"/>
      <c r="M82" s="160"/>
    </row>
    <row r="83" spans="2:13" ht="30" customHeight="1" x14ac:dyDescent="0.25">
      <c r="B83" s="51"/>
      <c r="C83" s="214" t="str">
        <f t="shared" ca="1" si="2"/>
        <v/>
      </c>
      <c r="D83" s="280">
        <f t="shared" ca="1" si="3"/>
        <v>0</v>
      </c>
      <c r="E83" s="280">
        <f t="shared" ca="1" si="4"/>
        <v>0</v>
      </c>
      <c r="F83" s="280">
        <f t="shared" ca="1" si="5"/>
        <v>0</v>
      </c>
      <c r="G83" s="280">
        <f t="shared" ca="1" si="6"/>
        <v>0</v>
      </c>
      <c r="H83" s="280">
        <f t="shared" ca="1" si="7"/>
        <v>0</v>
      </c>
      <c r="I83" s="281" t="str">
        <f t="shared" ca="1" si="8"/>
        <v/>
      </c>
      <c r="J83" s="4"/>
      <c r="M83" s="160"/>
    </row>
    <row r="84" spans="2:13" ht="30" customHeight="1" x14ac:dyDescent="0.25">
      <c r="B84" s="51">
        <v>11</v>
      </c>
      <c r="C84" s="214" t="str">
        <f t="shared" ca="1" si="2"/>
        <v/>
      </c>
      <c r="D84" s="280">
        <f t="shared" ca="1" si="3"/>
        <v>0</v>
      </c>
      <c r="E84" s="280">
        <f t="shared" ca="1" si="4"/>
        <v>0</v>
      </c>
      <c r="F84" s="280">
        <f t="shared" ca="1" si="5"/>
        <v>0</v>
      </c>
      <c r="G84" s="280">
        <f t="shared" ca="1" si="6"/>
        <v>0</v>
      </c>
      <c r="H84" s="280">
        <f t="shared" ca="1" si="7"/>
        <v>0</v>
      </c>
      <c r="I84" s="281" t="str">
        <f t="shared" ca="1" si="8"/>
        <v/>
      </c>
      <c r="J84" s="4"/>
      <c r="M84" s="160"/>
    </row>
    <row r="85" spans="2:13" ht="30" customHeight="1" x14ac:dyDescent="0.25">
      <c r="B85" s="51">
        <v>12</v>
      </c>
      <c r="C85" s="214" t="str">
        <f t="shared" ca="1" si="2"/>
        <v/>
      </c>
      <c r="D85" s="280">
        <f t="shared" ca="1" si="3"/>
        <v>0</v>
      </c>
      <c r="E85" s="280">
        <f t="shared" ca="1" si="4"/>
        <v>0</v>
      </c>
      <c r="F85" s="280">
        <f t="shared" ca="1" si="5"/>
        <v>0</v>
      </c>
      <c r="G85" s="280">
        <f t="shared" ca="1" si="6"/>
        <v>0</v>
      </c>
      <c r="H85" s="280">
        <f t="shared" ca="1" si="7"/>
        <v>0</v>
      </c>
      <c r="I85" s="281" t="str">
        <f t="shared" ca="1" si="8"/>
        <v/>
      </c>
      <c r="J85" s="4"/>
      <c r="M85" s="160"/>
    </row>
    <row r="86" spans="2:13" ht="30" customHeight="1" x14ac:dyDescent="0.25">
      <c r="B86" s="51">
        <v>13</v>
      </c>
      <c r="C86" s="214" t="str">
        <f t="shared" ca="1" si="2"/>
        <v/>
      </c>
      <c r="D86" s="280">
        <f t="shared" ca="1" si="3"/>
        <v>0</v>
      </c>
      <c r="E86" s="280">
        <f t="shared" ca="1" si="4"/>
        <v>0</v>
      </c>
      <c r="F86" s="280">
        <f t="shared" ca="1" si="5"/>
        <v>0</v>
      </c>
      <c r="G86" s="280">
        <f t="shared" ca="1" si="6"/>
        <v>0</v>
      </c>
      <c r="H86" s="280">
        <f t="shared" ca="1" si="7"/>
        <v>0</v>
      </c>
      <c r="I86" s="281" t="str">
        <f t="shared" ca="1" si="8"/>
        <v/>
      </c>
      <c r="J86" s="4"/>
      <c r="M86" s="160"/>
    </row>
    <row r="87" spans="2:13" ht="30" customHeight="1" x14ac:dyDescent="0.25">
      <c r="B87" s="51">
        <v>14</v>
      </c>
      <c r="C87" s="214" t="str">
        <f t="shared" ca="1" si="2"/>
        <v/>
      </c>
      <c r="D87" s="280">
        <f t="shared" ca="1" si="3"/>
        <v>0</v>
      </c>
      <c r="E87" s="280">
        <f t="shared" ca="1" si="4"/>
        <v>0</v>
      </c>
      <c r="F87" s="280">
        <f t="shared" ca="1" si="5"/>
        <v>0</v>
      </c>
      <c r="G87" s="280">
        <f t="shared" ca="1" si="6"/>
        <v>0</v>
      </c>
      <c r="H87" s="280">
        <f t="shared" ca="1" si="7"/>
        <v>0</v>
      </c>
      <c r="I87" s="281" t="str">
        <f t="shared" ca="1" si="8"/>
        <v/>
      </c>
      <c r="J87" s="4"/>
      <c r="M87" s="160"/>
    </row>
    <row r="88" spans="2:13" ht="30" customHeight="1" x14ac:dyDescent="0.25">
      <c r="B88" s="51">
        <v>15</v>
      </c>
      <c r="C88" s="214" t="str">
        <f t="shared" ca="1" si="2"/>
        <v/>
      </c>
      <c r="D88" s="280">
        <f t="shared" ca="1" si="3"/>
        <v>0</v>
      </c>
      <c r="E88" s="280">
        <f t="shared" ca="1" si="4"/>
        <v>0</v>
      </c>
      <c r="F88" s="280">
        <f t="shared" ca="1" si="5"/>
        <v>0</v>
      </c>
      <c r="G88" s="280">
        <f t="shared" ca="1" si="6"/>
        <v>0</v>
      </c>
      <c r="H88" s="280">
        <f t="shared" ca="1" si="7"/>
        <v>0</v>
      </c>
      <c r="I88" s="281" t="str">
        <f t="shared" ca="1" si="8"/>
        <v/>
      </c>
      <c r="J88" s="4"/>
      <c r="M88" s="160"/>
    </row>
    <row r="89" spans="2:13" ht="30" customHeight="1" x14ac:dyDescent="0.25">
      <c r="B89" s="51">
        <v>16</v>
      </c>
      <c r="C89" s="214" t="str">
        <f t="shared" ref="C89:C117" ca="1" si="9">C35</f>
        <v/>
      </c>
      <c r="D89" s="280">
        <f t="shared" ca="1" si="3"/>
        <v>0</v>
      </c>
      <c r="E89" s="280">
        <f t="shared" ca="1" si="4"/>
        <v>0</v>
      </c>
      <c r="F89" s="280">
        <f t="shared" ca="1" si="5"/>
        <v>0</v>
      </c>
      <c r="G89" s="280">
        <f t="shared" ca="1" si="6"/>
        <v>0</v>
      </c>
      <c r="H89" s="280">
        <f t="shared" ca="1" si="7"/>
        <v>0</v>
      </c>
      <c r="I89" s="281" t="str">
        <f t="shared" ca="1" si="8"/>
        <v/>
      </c>
      <c r="J89" s="4"/>
      <c r="M89" s="160"/>
    </row>
    <row r="90" spans="2:13" ht="30" customHeight="1" x14ac:dyDescent="0.25">
      <c r="B90" s="51">
        <v>17</v>
      </c>
      <c r="C90" s="214" t="str">
        <f t="shared" ca="1" si="9"/>
        <v/>
      </c>
      <c r="D90" s="280">
        <f t="shared" ca="1" si="3"/>
        <v>0</v>
      </c>
      <c r="E90" s="280">
        <f t="shared" ca="1" si="4"/>
        <v>0</v>
      </c>
      <c r="F90" s="280">
        <f t="shared" ca="1" si="5"/>
        <v>0</v>
      </c>
      <c r="G90" s="280">
        <f t="shared" ca="1" si="6"/>
        <v>0</v>
      </c>
      <c r="H90" s="280">
        <f t="shared" ca="1" si="7"/>
        <v>0</v>
      </c>
      <c r="I90" s="281" t="str">
        <f t="shared" ca="1" si="8"/>
        <v/>
      </c>
      <c r="J90" s="4"/>
      <c r="M90" s="160"/>
    </row>
    <row r="91" spans="2:13" ht="30" customHeight="1" x14ac:dyDescent="0.25">
      <c r="B91" s="51">
        <v>18</v>
      </c>
      <c r="C91" s="214" t="str">
        <f t="shared" ca="1" si="9"/>
        <v/>
      </c>
      <c r="D91" s="280">
        <f t="shared" ca="1" si="3"/>
        <v>0</v>
      </c>
      <c r="E91" s="280">
        <f t="shared" ca="1" si="4"/>
        <v>0</v>
      </c>
      <c r="F91" s="280">
        <f t="shared" ca="1" si="5"/>
        <v>0</v>
      </c>
      <c r="G91" s="280">
        <f t="shared" ca="1" si="6"/>
        <v>0</v>
      </c>
      <c r="H91" s="280">
        <f t="shared" ca="1" si="7"/>
        <v>0</v>
      </c>
      <c r="I91" s="281" t="str">
        <f t="shared" ca="1" si="8"/>
        <v/>
      </c>
      <c r="J91" s="4"/>
      <c r="M91" s="160"/>
    </row>
    <row r="92" spans="2:13" ht="30" customHeight="1" x14ac:dyDescent="0.25">
      <c r="B92" s="51">
        <v>19</v>
      </c>
      <c r="C92" s="214" t="str">
        <f t="shared" ca="1" si="9"/>
        <v/>
      </c>
      <c r="D92" s="280">
        <f t="shared" ca="1" si="3"/>
        <v>0</v>
      </c>
      <c r="E92" s="280">
        <f t="shared" ca="1" si="4"/>
        <v>0</v>
      </c>
      <c r="F92" s="280">
        <f t="shared" ca="1" si="5"/>
        <v>0</v>
      </c>
      <c r="G92" s="280">
        <f t="shared" ca="1" si="6"/>
        <v>0</v>
      </c>
      <c r="H92" s="280">
        <f t="shared" ca="1" si="7"/>
        <v>0</v>
      </c>
      <c r="I92" s="281" t="str">
        <f t="shared" ca="1" si="8"/>
        <v/>
      </c>
      <c r="J92" s="4"/>
      <c r="M92" s="160"/>
    </row>
    <row r="93" spans="2:13" ht="30" customHeight="1" x14ac:dyDescent="0.25">
      <c r="B93" s="51">
        <v>20</v>
      </c>
      <c r="C93" s="214" t="str">
        <f t="shared" ca="1" si="9"/>
        <v/>
      </c>
      <c r="D93" s="280">
        <f t="shared" ca="1" si="3"/>
        <v>0</v>
      </c>
      <c r="E93" s="280">
        <f t="shared" ca="1" si="4"/>
        <v>0</v>
      </c>
      <c r="F93" s="280">
        <f t="shared" ca="1" si="5"/>
        <v>0</v>
      </c>
      <c r="G93" s="280">
        <f t="shared" ca="1" si="6"/>
        <v>0</v>
      </c>
      <c r="H93" s="280">
        <f t="shared" ca="1" si="7"/>
        <v>0</v>
      </c>
      <c r="I93" s="281" t="str">
        <f t="shared" ca="1" si="8"/>
        <v/>
      </c>
      <c r="J93" s="4"/>
      <c r="M93" s="160"/>
    </row>
    <row r="94" spans="2:13" ht="30" customHeight="1" x14ac:dyDescent="0.25">
      <c r="B94" s="51">
        <v>21</v>
      </c>
      <c r="C94" s="214" t="str">
        <f t="shared" ca="1" si="9"/>
        <v/>
      </c>
      <c r="D94" s="280">
        <f t="shared" ca="1" si="3"/>
        <v>0</v>
      </c>
      <c r="E94" s="280">
        <f t="shared" ca="1" si="4"/>
        <v>0</v>
      </c>
      <c r="F94" s="280">
        <f t="shared" ca="1" si="5"/>
        <v>0</v>
      </c>
      <c r="G94" s="280">
        <f t="shared" ca="1" si="6"/>
        <v>0</v>
      </c>
      <c r="H94" s="280">
        <f t="shared" ca="1" si="7"/>
        <v>0</v>
      </c>
      <c r="I94" s="281" t="str">
        <f t="shared" ca="1" si="8"/>
        <v/>
      </c>
      <c r="J94" s="4"/>
      <c r="M94" s="160"/>
    </row>
    <row r="95" spans="2:13" ht="30" customHeight="1" x14ac:dyDescent="0.25">
      <c r="B95" s="51">
        <v>22</v>
      </c>
      <c r="C95" s="214" t="str">
        <f t="shared" ca="1" si="9"/>
        <v/>
      </c>
      <c r="D95" s="280">
        <f t="shared" ca="1" si="3"/>
        <v>0</v>
      </c>
      <c r="E95" s="280">
        <f t="shared" ca="1" si="4"/>
        <v>0</v>
      </c>
      <c r="F95" s="280">
        <f t="shared" ca="1" si="5"/>
        <v>0</v>
      </c>
      <c r="G95" s="280">
        <f t="shared" ca="1" si="6"/>
        <v>0</v>
      </c>
      <c r="H95" s="280">
        <f t="shared" ca="1" si="7"/>
        <v>0</v>
      </c>
      <c r="I95" s="281" t="str">
        <f t="shared" ca="1" si="8"/>
        <v/>
      </c>
      <c r="J95" s="4"/>
      <c r="M95" s="160"/>
    </row>
    <row r="96" spans="2:13" ht="30" customHeight="1" x14ac:dyDescent="0.25">
      <c r="B96" s="51">
        <v>23</v>
      </c>
      <c r="C96" s="214" t="str">
        <f t="shared" ca="1" si="9"/>
        <v/>
      </c>
      <c r="D96" s="280">
        <f t="shared" ca="1" si="3"/>
        <v>0</v>
      </c>
      <c r="E96" s="280">
        <f t="shared" ca="1" si="4"/>
        <v>0</v>
      </c>
      <c r="F96" s="280">
        <f t="shared" ca="1" si="5"/>
        <v>0</v>
      </c>
      <c r="G96" s="280">
        <f t="shared" ca="1" si="6"/>
        <v>0</v>
      </c>
      <c r="H96" s="280">
        <f t="shared" ca="1" si="7"/>
        <v>0</v>
      </c>
      <c r="I96" s="281" t="str">
        <f t="shared" ca="1" si="8"/>
        <v/>
      </c>
      <c r="J96" s="4"/>
    </row>
    <row r="97" spans="2:10" ht="30" customHeight="1" x14ac:dyDescent="0.25">
      <c r="B97" s="51">
        <v>24</v>
      </c>
      <c r="C97" s="214" t="str">
        <f t="shared" ca="1" si="9"/>
        <v/>
      </c>
      <c r="D97" s="280">
        <f t="shared" ca="1" si="3"/>
        <v>0</v>
      </c>
      <c r="E97" s="280">
        <f t="shared" ca="1" si="4"/>
        <v>0</v>
      </c>
      <c r="F97" s="280">
        <f t="shared" ca="1" si="5"/>
        <v>0</v>
      </c>
      <c r="G97" s="280">
        <f t="shared" ca="1" si="6"/>
        <v>0</v>
      </c>
      <c r="H97" s="280">
        <f t="shared" ca="1" si="7"/>
        <v>0</v>
      </c>
      <c r="I97" s="281" t="str">
        <f t="shared" ca="1" si="8"/>
        <v/>
      </c>
      <c r="J97" s="4"/>
    </row>
    <row r="98" spans="2:10" ht="30" customHeight="1" x14ac:dyDescent="0.25">
      <c r="B98" s="51">
        <v>25</v>
      </c>
      <c r="C98" s="214" t="str">
        <f t="shared" ca="1" si="9"/>
        <v/>
      </c>
      <c r="D98" s="280">
        <f t="shared" ca="1" si="3"/>
        <v>0</v>
      </c>
      <c r="E98" s="280">
        <f t="shared" ca="1" si="4"/>
        <v>0</v>
      </c>
      <c r="F98" s="280">
        <f t="shared" ca="1" si="5"/>
        <v>0</v>
      </c>
      <c r="G98" s="280">
        <f t="shared" ca="1" si="6"/>
        <v>0</v>
      </c>
      <c r="H98" s="280">
        <f t="shared" ca="1" si="7"/>
        <v>0</v>
      </c>
      <c r="I98" s="281" t="str">
        <f t="shared" ca="1" si="8"/>
        <v/>
      </c>
      <c r="J98" s="4"/>
    </row>
    <row r="99" spans="2:10" ht="30" customHeight="1" x14ac:dyDescent="0.25">
      <c r="B99" s="51">
        <v>26</v>
      </c>
      <c r="C99" s="214" t="str">
        <f t="shared" ca="1" si="9"/>
        <v/>
      </c>
      <c r="D99" s="280">
        <f t="shared" ca="1" si="3"/>
        <v>0</v>
      </c>
      <c r="E99" s="280">
        <f t="shared" ca="1" si="4"/>
        <v>0</v>
      </c>
      <c r="F99" s="280">
        <f t="shared" ca="1" si="5"/>
        <v>0</v>
      </c>
      <c r="G99" s="280">
        <f t="shared" ca="1" si="6"/>
        <v>0</v>
      </c>
      <c r="H99" s="280">
        <f t="shared" ca="1" si="7"/>
        <v>0</v>
      </c>
      <c r="I99" s="281" t="str">
        <f t="shared" ca="1" si="8"/>
        <v/>
      </c>
      <c r="J99" s="4"/>
    </row>
    <row r="100" spans="2:10" ht="30" customHeight="1" x14ac:dyDescent="0.25">
      <c r="B100" s="51">
        <v>27</v>
      </c>
      <c r="C100" s="214" t="str">
        <f t="shared" ca="1" si="9"/>
        <v/>
      </c>
      <c r="D100" s="280">
        <f t="shared" ca="1" si="3"/>
        <v>0</v>
      </c>
      <c r="E100" s="280">
        <f t="shared" ca="1" si="4"/>
        <v>0</v>
      </c>
      <c r="F100" s="280">
        <f t="shared" ca="1" si="5"/>
        <v>0</v>
      </c>
      <c r="G100" s="280">
        <f t="shared" ca="1" si="6"/>
        <v>0</v>
      </c>
      <c r="H100" s="280">
        <f t="shared" ca="1" si="7"/>
        <v>0</v>
      </c>
      <c r="I100" s="281" t="str">
        <f t="shared" ca="1" si="8"/>
        <v/>
      </c>
      <c r="J100" s="4"/>
    </row>
    <row r="101" spans="2:10" ht="30" customHeight="1" x14ac:dyDescent="0.25">
      <c r="B101" s="51">
        <v>28</v>
      </c>
      <c r="C101" s="214" t="str">
        <f t="shared" ca="1" si="9"/>
        <v/>
      </c>
      <c r="D101" s="280">
        <f t="shared" ca="1" si="3"/>
        <v>0</v>
      </c>
      <c r="E101" s="280">
        <f t="shared" ca="1" si="4"/>
        <v>0</v>
      </c>
      <c r="F101" s="280">
        <f t="shared" ca="1" si="5"/>
        <v>0</v>
      </c>
      <c r="G101" s="280">
        <f t="shared" ca="1" si="6"/>
        <v>0</v>
      </c>
      <c r="H101" s="280">
        <f t="shared" ca="1" si="7"/>
        <v>0</v>
      </c>
      <c r="I101" s="281" t="str">
        <f t="shared" ca="1" si="8"/>
        <v/>
      </c>
      <c r="J101" s="4"/>
    </row>
    <row r="102" spans="2:10" ht="30" customHeight="1" x14ac:dyDescent="0.25">
      <c r="B102" s="51">
        <v>29</v>
      </c>
      <c r="C102" s="214" t="str">
        <f t="shared" ca="1" si="9"/>
        <v/>
      </c>
      <c r="D102" s="280">
        <f t="shared" ca="1" si="3"/>
        <v>0</v>
      </c>
      <c r="E102" s="280">
        <f t="shared" ca="1" si="4"/>
        <v>0</v>
      </c>
      <c r="F102" s="280">
        <f t="shared" ca="1" si="5"/>
        <v>0</v>
      </c>
      <c r="G102" s="280">
        <f t="shared" ca="1" si="6"/>
        <v>0</v>
      </c>
      <c r="H102" s="280">
        <f t="shared" ca="1" si="7"/>
        <v>0</v>
      </c>
      <c r="I102" s="281" t="str">
        <f t="shared" ca="1" si="8"/>
        <v/>
      </c>
      <c r="J102" s="4"/>
    </row>
    <row r="103" spans="2:10" ht="30" customHeight="1" x14ac:dyDescent="0.25">
      <c r="B103" s="51">
        <v>30</v>
      </c>
      <c r="C103" s="214" t="str">
        <f t="shared" ca="1" si="9"/>
        <v/>
      </c>
      <c r="D103" s="280">
        <f t="shared" ca="1" si="3"/>
        <v>0</v>
      </c>
      <c r="E103" s="280">
        <f t="shared" ca="1" si="4"/>
        <v>0</v>
      </c>
      <c r="F103" s="280">
        <f t="shared" ca="1" si="5"/>
        <v>0</v>
      </c>
      <c r="G103" s="280">
        <f t="shared" ca="1" si="6"/>
        <v>0</v>
      </c>
      <c r="H103" s="280">
        <f t="shared" ca="1" si="7"/>
        <v>0</v>
      </c>
      <c r="I103" s="281" t="str">
        <f t="shared" ca="1" si="8"/>
        <v/>
      </c>
      <c r="J103" s="4"/>
    </row>
    <row r="104" spans="2:10" ht="30" customHeight="1" x14ac:dyDescent="0.25">
      <c r="B104" s="51">
        <v>31</v>
      </c>
      <c r="C104" s="214" t="str">
        <f t="shared" ca="1" si="9"/>
        <v/>
      </c>
      <c r="D104" s="280">
        <f t="shared" ca="1" si="3"/>
        <v>0</v>
      </c>
      <c r="E104" s="280">
        <f t="shared" ca="1" si="4"/>
        <v>0</v>
      </c>
      <c r="F104" s="280">
        <f t="shared" ca="1" si="5"/>
        <v>0</v>
      </c>
      <c r="G104" s="280">
        <f t="shared" ca="1" si="6"/>
        <v>0</v>
      </c>
      <c r="H104" s="280">
        <f t="shared" ca="1" si="7"/>
        <v>0</v>
      </c>
      <c r="I104" s="281" t="str">
        <f t="shared" ca="1" si="8"/>
        <v/>
      </c>
      <c r="J104" s="4"/>
    </row>
    <row r="105" spans="2:10" ht="30" customHeight="1" x14ac:dyDescent="0.25">
      <c r="B105" s="51">
        <v>32</v>
      </c>
      <c r="C105" s="214" t="str">
        <f t="shared" ca="1" si="9"/>
        <v/>
      </c>
      <c r="D105" s="280">
        <f t="shared" ca="1" si="3"/>
        <v>0</v>
      </c>
      <c r="E105" s="280">
        <f t="shared" ca="1" si="4"/>
        <v>0</v>
      </c>
      <c r="F105" s="280">
        <f t="shared" ca="1" si="5"/>
        <v>0</v>
      </c>
      <c r="G105" s="280">
        <f t="shared" ca="1" si="6"/>
        <v>0</v>
      </c>
      <c r="H105" s="280">
        <f t="shared" ca="1" si="7"/>
        <v>0</v>
      </c>
      <c r="I105" s="281" t="str">
        <f t="shared" ca="1" si="8"/>
        <v/>
      </c>
      <c r="J105" s="4"/>
    </row>
    <row r="106" spans="2:10" ht="30" customHeight="1" x14ac:dyDescent="0.25">
      <c r="B106" s="51">
        <v>33</v>
      </c>
      <c r="C106" s="214" t="str">
        <f t="shared" ca="1" si="9"/>
        <v/>
      </c>
      <c r="D106" s="280">
        <f t="shared" ca="1" si="3"/>
        <v>0</v>
      </c>
      <c r="E106" s="280">
        <f t="shared" ca="1" si="4"/>
        <v>0</v>
      </c>
      <c r="F106" s="280">
        <f t="shared" ca="1" si="5"/>
        <v>0</v>
      </c>
      <c r="G106" s="280">
        <f t="shared" ca="1" si="6"/>
        <v>0</v>
      </c>
      <c r="H106" s="280">
        <f t="shared" ca="1" si="7"/>
        <v>0</v>
      </c>
      <c r="I106" s="281" t="str">
        <f t="shared" ca="1" si="8"/>
        <v/>
      </c>
      <c r="J106" s="4"/>
    </row>
    <row r="107" spans="2:10" ht="30" customHeight="1" x14ac:dyDescent="0.25">
      <c r="B107" s="51">
        <v>34</v>
      </c>
      <c r="C107" s="214" t="str">
        <f t="shared" ca="1" si="9"/>
        <v/>
      </c>
      <c r="D107" s="280">
        <f t="shared" ca="1" si="3"/>
        <v>0</v>
      </c>
      <c r="E107" s="280">
        <f t="shared" ca="1" si="4"/>
        <v>0</v>
      </c>
      <c r="F107" s="280">
        <f t="shared" ca="1" si="5"/>
        <v>0</v>
      </c>
      <c r="G107" s="280">
        <f t="shared" ca="1" si="6"/>
        <v>0</v>
      </c>
      <c r="H107" s="280">
        <f t="shared" ca="1" si="7"/>
        <v>0</v>
      </c>
      <c r="I107" s="281" t="str">
        <f t="shared" ca="1" si="8"/>
        <v/>
      </c>
      <c r="J107" s="4"/>
    </row>
    <row r="108" spans="2:10" ht="30" customHeight="1" x14ac:dyDescent="0.25">
      <c r="B108" s="51">
        <v>35</v>
      </c>
      <c r="C108" s="214" t="str">
        <f t="shared" ca="1" si="9"/>
        <v/>
      </c>
      <c r="D108" s="280">
        <f t="shared" ca="1" si="3"/>
        <v>0</v>
      </c>
      <c r="E108" s="280">
        <f t="shared" ca="1" si="4"/>
        <v>0</v>
      </c>
      <c r="F108" s="280">
        <f t="shared" ca="1" si="5"/>
        <v>0</v>
      </c>
      <c r="G108" s="280">
        <f t="shared" ca="1" si="6"/>
        <v>0</v>
      </c>
      <c r="H108" s="280">
        <f t="shared" ca="1" si="7"/>
        <v>0</v>
      </c>
      <c r="I108" s="281" t="str">
        <f t="shared" ca="1" si="8"/>
        <v/>
      </c>
      <c r="J108" s="4"/>
    </row>
    <row r="109" spans="2:10" ht="30" customHeight="1" x14ac:dyDescent="0.25">
      <c r="B109" s="51">
        <v>36</v>
      </c>
      <c r="C109" s="214" t="str">
        <f t="shared" ca="1" si="9"/>
        <v/>
      </c>
      <c r="D109" s="280">
        <f t="shared" ca="1" si="3"/>
        <v>0</v>
      </c>
      <c r="E109" s="280">
        <f t="shared" ca="1" si="4"/>
        <v>0</v>
      </c>
      <c r="F109" s="280">
        <f t="shared" ca="1" si="5"/>
        <v>0</v>
      </c>
      <c r="G109" s="280">
        <f t="shared" ca="1" si="6"/>
        <v>0</v>
      </c>
      <c r="H109" s="280">
        <f t="shared" ca="1" si="7"/>
        <v>0</v>
      </c>
      <c r="I109" s="281" t="str">
        <f t="shared" ca="1" si="8"/>
        <v/>
      </c>
      <c r="J109" s="4"/>
    </row>
    <row r="110" spans="2:10" ht="30" customHeight="1" x14ac:dyDescent="0.25">
      <c r="B110" s="51">
        <v>37</v>
      </c>
      <c r="C110" s="214" t="str">
        <f t="shared" ca="1" si="9"/>
        <v/>
      </c>
      <c r="D110" s="280">
        <f t="shared" ca="1" si="3"/>
        <v>0</v>
      </c>
      <c r="E110" s="280">
        <f t="shared" ca="1" si="4"/>
        <v>0</v>
      </c>
      <c r="F110" s="280">
        <f t="shared" ca="1" si="5"/>
        <v>0</v>
      </c>
      <c r="G110" s="280">
        <f t="shared" ca="1" si="6"/>
        <v>0</v>
      </c>
      <c r="H110" s="280">
        <f t="shared" ca="1" si="7"/>
        <v>0</v>
      </c>
      <c r="I110" s="281" t="str">
        <f t="shared" ca="1" si="8"/>
        <v/>
      </c>
      <c r="J110" s="4"/>
    </row>
    <row r="111" spans="2:10" ht="30" customHeight="1" x14ac:dyDescent="0.25">
      <c r="B111" s="51">
        <v>38</v>
      </c>
      <c r="C111" s="214" t="str">
        <f t="shared" ca="1" si="9"/>
        <v/>
      </c>
      <c r="D111" s="280">
        <f t="shared" ca="1" si="3"/>
        <v>0</v>
      </c>
      <c r="E111" s="280">
        <f t="shared" ca="1" si="4"/>
        <v>0</v>
      </c>
      <c r="F111" s="280">
        <f t="shared" ca="1" si="5"/>
        <v>0</v>
      </c>
      <c r="G111" s="280">
        <f t="shared" ca="1" si="6"/>
        <v>0</v>
      </c>
      <c r="H111" s="280">
        <f t="shared" ca="1" si="7"/>
        <v>0</v>
      </c>
      <c r="I111" s="281" t="str">
        <f t="shared" ca="1" si="8"/>
        <v/>
      </c>
      <c r="J111" s="4"/>
    </row>
    <row r="112" spans="2:10" ht="30" customHeight="1" x14ac:dyDescent="0.25">
      <c r="B112" s="51">
        <v>39</v>
      </c>
      <c r="C112" s="214" t="str">
        <f t="shared" ca="1" si="9"/>
        <v/>
      </c>
      <c r="D112" s="280">
        <f t="shared" ca="1" si="3"/>
        <v>0</v>
      </c>
      <c r="E112" s="280">
        <f t="shared" ca="1" si="4"/>
        <v>0</v>
      </c>
      <c r="F112" s="280">
        <f t="shared" ca="1" si="5"/>
        <v>0</v>
      </c>
      <c r="G112" s="280">
        <f t="shared" ca="1" si="6"/>
        <v>0</v>
      </c>
      <c r="H112" s="280">
        <f t="shared" ca="1" si="7"/>
        <v>0</v>
      </c>
      <c r="I112" s="281" t="str">
        <f t="shared" ca="1" si="8"/>
        <v/>
      </c>
      <c r="J112" s="4"/>
    </row>
    <row r="113" spans="2:12" ht="30" customHeight="1" x14ac:dyDescent="0.25">
      <c r="B113" s="51">
        <v>40</v>
      </c>
      <c r="C113" s="214" t="str">
        <f t="shared" ca="1" si="9"/>
        <v/>
      </c>
      <c r="D113" s="280">
        <f t="shared" ca="1" si="3"/>
        <v>0</v>
      </c>
      <c r="E113" s="280">
        <f t="shared" ca="1" si="4"/>
        <v>0</v>
      </c>
      <c r="F113" s="280">
        <f t="shared" ca="1" si="5"/>
        <v>0</v>
      </c>
      <c r="G113" s="280">
        <f t="shared" ca="1" si="6"/>
        <v>0</v>
      </c>
      <c r="H113" s="280">
        <f t="shared" ca="1" si="7"/>
        <v>0</v>
      </c>
      <c r="I113" s="281" t="str">
        <f t="shared" ca="1" si="8"/>
        <v/>
      </c>
      <c r="J113" s="4"/>
    </row>
    <row r="114" spans="2:12" ht="30" customHeight="1" x14ac:dyDescent="0.25">
      <c r="B114" s="51">
        <v>41</v>
      </c>
      <c r="C114" s="214" t="str">
        <f t="shared" ca="1" si="9"/>
        <v/>
      </c>
      <c r="D114" s="280">
        <f t="shared" ca="1" si="3"/>
        <v>0</v>
      </c>
      <c r="E114" s="280">
        <f t="shared" ca="1" si="4"/>
        <v>0</v>
      </c>
      <c r="F114" s="280">
        <f t="shared" ca="1" si="5"/>
        <v>0</v>
      </c>
      <c r="G114" s="280">
        <f t="shared" ca="1" si="6"/>
        <v>0</v>
      </c>
      <c r="H114" s="280">
        <f t="shared" ca="1" si="7"/>
        <v>0</v>
      </c>
      <c r="I114" s="281" t="str">
        <f t="shared" ca="1" si="8"/>
        <v/>
      </c>
      <c r="J114" s="4"/>
    </row>
    <row r="115" spans="2:12" ht="30" customHeight="1" x14ac:dyDescent="0.25">
      <c r="B115" s="51">
        <v>42</v>
      </c>
      <c r="C115" s="214" t="str">
        <f t="shared" ca="1" si="9"/>
        <v/>
      </c>
      <c r="D115" s="280">
        <f t="shared" ca="1" si="3"/>
        <v>0</v>
      </c>
      <c r="E115" s="280">
        <f t="shared" ca="1" si="4"/>
        <v>0</v>
      </c>
      <c r="F115" s="280">
        <f t="shared" ca="1" si="5"/>
        <v>0</v>
      </c>
      <c r="G115" s="280">
        <f t="shared" ca="1" si="6"/>
        <v>0</v>
      </c>
      <c r="H115" s="280">
        <f t="shared" ca="1" si="7"/>
        <v>0</v>
      </c>
      <c r="I115" s="281" t="str">
        <f t="shared" ca="1" si="8"/>
        <v/>
      </c>
      <c r="J115" s="4"/>
    </row>
    <row r="116" spans="2:12" ht="30" customHeight="1" x14ac:dyDescent="0.25">
      <c r="B116" s="51">
        <v>43</v>
      </c>
      <c r="C116" s="214" t="str">
        <f t="shared" ca="1" si="9"/>
        <v/>
      </c>
      <c r="D116" s="280">
        <f t="shared" ca="1" si="3"/>
        <v>0</v>
      </c>
      <c r="E116" s="280">
        <f t="shared" ca="1" si="4"/>
        <v>0</v>
      </c>
      <c r="F116" s="280">
        <f t="shared" ca="1" si="5"/>
        <v>0</v>
      </c>
      <c r="G116" s="280">
        <f t="shared" ca="1" si="6"/>
        <v>0</v>
      </c>
      <c r="H116" s="280">
        <f t="shared" ca="1" si="7"/>
        <v>0</v>
      </c>
      <c r="I116" s="281" t="str">
        <f t="shared" ca="1" si="8"/>
        <v/>
      </c>
      <c r="J116" s="4"/>
    </row>
    <row r="117" spans="2:12" ht="30" customHeight="1" thickBot="1" x14ac:dyDescent="0.3">
      <c r="B117" s="51">
        <v>44</v>
      </c>
      <c r="C117" s="214" t="str">
        <f t="shared" ca="1" si="9"/>
        <v/>
      </c>
      <c r="D117" s="280">
        <f t="shared" ca="1" si="3"/>
        <v>0</v>
      </c>
      <c r="E117" s="280">
        <f t="shared" ca="1" si="4"/>
        <v>0</v>
      </c>
      <c r="F117" s="280">
        <f t="shared" ca="1" si="5"/>
        <v>0</v>
      </c>
      <c r="G117" s="280">
        <f t="shared" ca="1" si="6"/>
        <v>0</v>
      </c>
      <c r="H117" s="280">
        <f t="shared" ca="1" si="7"/>
        <v>0</v>
      </c>
      <c r="I117" s="281" t="str">
        <f t="shared" ca="1" si="8"/>
        <v/>
      </c>
      <c r="J117" s="4"/>
    </row>
    <row r="118" spans="2:12" ht="30" customHeight="1" thickBot="1" x14ac:dyDescent="0.3">
      <c r="B118" s="4"/>
      <c r="C118" s="52" t="s">
        <v>6</v>
      </c>
      <c r="D118" s="277">
        <f t="shared" ref="D118:I118" ca="1" si="10">SUM(D68:D117)</f>
        <v>0</v>
      </c>
      <c r="E118" s="277">
        <f t="shared" ca="1" si="10"/>
        <v>0</v>
      </c>
      <c r="F118" s="277">
        <f t="shared" ca="1" si="10"/>
        <v>0</v>
      </c>
      <c r="G118" s="277">
        <f t="shared" ca="1" si="10"/>
        <v>0</v>
      </c>
      <c r="H118" s="277">
        <f t="shared" ca="1" si="10"/>
        <v>0</v>
      </c>
      <c r="I118" s="274">
        <f t="shared" ca="1" si="10"/>
        <v>0</v>
      </c>
      <c r="J118" s="4"/>
    </row>
    <row r="119" spans="2:12" ht="8.25" customHeight="1" x14ac:dyDescent="0.25">
      <c r="B119" s="4"/>
      <c r="C119" s="4"/>
      <c r="D119" s="4"/>
      <c r="E119" s="4"/>
      <c r="F119" s="4"/>
      <c r="G119" s="4"/>
      <c r="H119" s="4"/>
      <c r="I119" s="4"/>
      <c r="J119" s="4"/>
    </row>
    <row r="120" spans="2:12" ht="8.25" customHeight="1" thickBot="1" x14ac:dyDescent="0.3">
      <c r="B120" s="4"/>
      <c r="C120" s="4"/>
      <c r="D120" s="4"/>
      <c r="E120" s="4"/>
      <c r="F120" s="4"/>
      <c r="G120" s="4"/>
      <c r="H120" s="4"/>
      <c r="I120" s="4"/>
      <c r="J120" s="4"/>
    </row>
    <row r="121" spans="2:12" ht="30" customHeight="1" thickBot="1" x14ac:dyDescent="0.3">
      <c r="B121" s="4"/>
      <c r="C121" s="168" t="s">
        <v>82</v>
      </c>
      <c r="D121" s="255" t="s">
        <v>83</v>
      </c>
      <c r="E121" s="255" t="s">
        <v>84</v>
      </c>
      <c r="F121" s="255" t="s">
        <v>85</v>
      </c>
      <c r="G121" s="255" t="s">
        <v>86</v>
      </c>
      <c r="H121" s="256" t="s">
        <v>87</v>
      </c>
      <c r="I121" s="260" t="s">
        <v>88</v>
      </c>
      <c r="J121" s="4"/>
      <c r="L121" s="136"/>
    </row>
    <row r="122" spans="2:12" ht="30" customHeight="1" x14ac:dyDescent="0.25">
      <c r="B122" s="51">
        <v>1</v>
      </c>
      <c r="C122" s="214" t="str">
        <f ca="1">IFERROR(OFFSET('1. Staff Posts&amp;Salary (Listing)'!$H$1,MATCH(B122,IF($C$11="ALL THEMES",'1. Staff Posts&amp;Salary (Listing)'!$R:$R,'1. Staff Posts&amp;Salary (Listing)'!$T:$T),0)-1,0),"")</f>
        <v/>
      </c>
      <c r="D122" s="287">
        <f ca="1">IFERROR(SUMIFS('2. Staff Costs (Annual)'!$M$13:$M$312,'2. Staff Costs (Annual)'!$I$13:$I$312,'Summary of Staff by Role'!$C122,'2. Staff Costs (Annual)'!$G$13:$G$312,IF($C$11="ALL THEMES","*",$C$11)),0)</f>
        <v>0</v>
      </c>
      <c r="E122" s="287">
        <f ca="1">IFERROR(SUMIFS('2. Staff Costs (Annual)'!$R$13:$R$312,'2. Staff Costs (Annual)'!$I$13:$I$312,'Summary of Staff by Role'!$C122,'2. Staff Costs (Annual)'!$G$13:$G$312,IF($C$11="ALL THEMES","*",$C$11)),0)</f>
        <v>0</v>
      </c>
      <c r="F122" s="287">
        <f ca="1">IFERROR(SUMIFS('2. Staff Costs (Annual)'!$W$13:$W$312,'2. Staff Costs (Annual)'!$I$13:$I$312,'Summary of Staff by Role'!$C122,'2. Staff Costs (Annual)'!$G$13:$G$312,IF($C$11="ALL THEMES","*",$C$11)),0)</f>
        <v>0</v>
      </c>
      <c r="G122" s="287">
        <f ca="1">IFERROR(SUMIFS('2. Staff Costs (Annual)'!$AB$13:$AB$312,'2. Staff Costs (Annual)'!$I$13:$I$312,'Summary of Staff by Role'!$C122,'2. Staff Costs (Annual)'!$G$13:$G$312,IF($C$11="ALL THEMES","*",$C$11)),0)</f>
        <v>0</v>
      </c>
      <c r="H122" s="287">
        <f ca="1">IFERROR(SUMIFS('2. Staff Costs (Annual)'!$AG$13:$AG$312,'2. Staff Costs (Annual)'!$I$13:$I$312,'Summary of Staff by Role'!$C122,'2. Staff Costs (Annual)'!$G$13:$G$312,IF($C$11="ALL THEMES","*",$C$11)),0)</f>
        <v>0</v>
      </c>
      <c r="I122" s="288">
        <f ca="1">SUM(D122:H122)</f>
        <v>0</v>
      </c>
      <c r="J122" s="4"/>
    </row>
    <row r="123" spans="2:12" ht="30" customHeight="1" x14ac:dyDescent="0.25">
      <c r="B123" s="51">
        <v>2</v>
      </c>
      <c r="C123" s="214" t="str">
        <f ca="1">IFERROR(OFFSET('1. Staff Posts&amp;Salary (Listing)'!$H$1,MATCH(B123,IF($C$11="ALL THEMES",'1. Staff Posts&amp;Salary (Listing)'!$R:$R,'1. Staff Posts&amp;Salary (Listing)'!$T:$T),0)-1,0),"")</f>
        <v/>
      </c>
      <c r="D123" s="287">
        <f ca="1">IFERROR(SUMIFS('2. Staff Costs (Annual)'!$M$13:$M$312,'2. Staff Costs (Annual)'!$I$13:$I$312,'Summary of Staff by Role'!$C123,'2. Staff Costs (Annual)'!$G$13:$G$312,IF($C$11="ALL THEMES","*",$C$11)),0)</f>
        <v>0</v>
      </c>
      <c r="E123" s="287">
        <f ca="1">IFERROR(SUMIFS('2. Staff Costs (Annual)'!$R$13:$R$312,'2. Staff Costs (Annual)'!$I$13:$I$312,'Summary of Staff by Role'!$C123,'2. Staff Costs (Annual)'!$G$13:$G$312,IF($C$11="ALL THEMES","*",$C$11)),0)</f>
        <v>0</v>
      </c>
      <c r="F123" s="287">
        <f ca="1">IFERROR(SUMIFS('2. Staff Costs (Annual)'!$W$13:$W$312,'2. Staff Costs (Annual)'!$I$13:$I$312,'Summary of Staff by Role'!$C123,'2. Staff Costs (Annual)'!$G$13:$G$312,IF($C$11="ALL THEMES","*",$C$11)),0)</f>
        <v>0</v>
      </c>
      <c r="G123" s="287">
        <f ca="1">IFERROR(SUMIFS('2. Staff Costs (Annual)'!$AB$13:$AB$312,'2. Staff Costs (Annual)'!$I$13:$I$312,'Summary of Staff by Role'!$C123,'2. Staff Costs (Annual)'!$G$13:$G$312,IF($C$11="ALL THEMES","*",$C$11)),0)</f>
        <v>0</v>
      </c>
      <c r="H123" s="287">
        <f ca="1">IFERROR(SUMIFS('2. Staff Costs (Annual)'!$AG$13:$AG$312,'2. Staff Costs (Annual)'!$I$13:$I$312,'Summary of Staff by Role'!$C123,'2. Staff Costs (Annual)'!$G$13:$G$312,IF($C$11="ALL THEMES","*",$C$11)),0)</f>
        <v>0</v>
      </c>
      <c r="I123" s="288">
        <f ca="1">SUM(D123:H123)</f>
        <v>0</v>
      </c>
      <c r="J123" s="4"/>
    </row>
    <row r="124" spans="2:12" ht="30" customHeight="1" x14ac:dyDescent="0.25">
      <c r="B124" s="51">
        <v>3</v>
      </c>
      <c r="C124" s="214" t="str">
        <f ca="1">IFERROR(OFFSET('1. Staff Posts&amp;Salary (Listing)'!$H$1,MATCH(B124,IF($C$11="ALL THEMES",'1. Staff Posts&amp;Salary (Listing)'!$R:$R,'1. Staff Posts&amp;Salary (Listing)'!$T:$T),0)-1,0),"")</f>
        <v/>
      </c>
      <c r="D124" s="287">
        <f ca="1">IFERROR(SUMIFS('2. Staff Costs (Annual)'!$M$13:$M$312,'2. Staff Costs (Annual)'!$I$13:$I$312,'Summary of Staff by Role'!$C124,'2. Staff Costs (Annual)'!$G$13:$G$312,IF($C$11="ALL THEMES","*",$C$11)),0)</f>
        <v>0</v>
      </c>
      <c r="E124" s="287">
        <f ca="1">IFERROR(SUMIFS('2. Staff Costs (Annual)'!$R$13:$R$312,'2. Staff Costs (Annual)'!$I$13:$I$312,'Summary of Staff by Role'!$C124,'2. Staff Costs (Annual)'!$G$13:$G$312,IF($C$11="ALL THEMES","*",$C$11)),0)</f>
        <v>0</v>
      </c>
      <c r="F124" s="287">
        <f ca="1">IFERROR(SUMIFS('2. Staff Costs (Annual)'!$W$13:$W$312,'2. Staff Costs (Annual)'!$I$13:$I$312,'Summary of Staff by Role'!$C124,'2. Staff Costs (Annual)'!$G$13:$G$312,IF($C$11="ALL THEMES","*",$C$11)),0)</f>
        <v>0</v>
      </c>
      <c r="G124" s="287">
        <f ca="1">IFERROR(SUMIFS('2. Staff Costs (Annual)'!$AB$13:$AB$312,'2. Staff Costs (Annual)'!$I$13:$I$312,'Summary of Staff by Role'!$C124,'2. Staff Costs (Annual)'!$G$13:$G$312,IF($C$11="ALL THEMES","*",$C$11)),0)</f>
        <v>0</v>
      </c>
      <c r="H124" s="287">
        <f ca="1">IFERROR(SUMIFS('2. Staff Costs (Annual)'!$AG$13:$AG$312,'2. Staff Costs (Annual)'!$I$13:$I$312,'Summary of Staff by Role'!$C124,'2. Staff Costs (Annual)'!$G$13:$G$312,IF($C$11="ALL THEMES","*",$C$11)),0)</f>
        <v>0</v>
      </c>
      <c r="I124" s="288">
        <f ca="1">SUM(D124:H124)</f>
        <v>0</v>
      </c>
      <c r="J124" s="4"/>
    </row>
    <row r="125" spans="2:12" ht="30" customHeight="1" x14ac:dyDescent="0.25">
      <c r="B125" s="51">
        <v>4</v>
      </c>
      <c r="C125" s="214" t="str">
        <f ca="1">IFERROR(OFFSET('1. Staff Posts&amp;Salary (Listing)'!$H$1,MATCH(B125,IF($C$11="ALL THEMES",'1. Staff Posts&amp;Salary (Listing)'!$R:$R,'1. Staff Posts&amp;Salary (Listing)'!$T:$T),0)-1,0),"")</f>
        <v/>
      </c>
      <c r="D125" s="287">
        <f ca="1">IFERROR(SUMIFS('2. Staff Costs (Annual)'!$M$13:$M$312,'2. Staff Costs (Annual)'!$I$13:$I$312,'Summary of Staff by Role'!$C125,'2. Staff Costs (Annual)'!$G$13:$G$312,IF($C$11="ALL THEMES","*",$C$11)),0)</f>
        <v>0</v>
      </c>
      <c r="E125" s="287">
        <f ca="1">IFERROR(SUMIFS('2. Staff Costs (Annual)'!$R$13:$R$312,'2. Staff Costs (Annual)'!$I$13:$I$312,'Summary of Staff by Role'!$C125,'2. Staff Costs (Annual)'!$G$13:$G$312,IF($C$11="ALL THEMES","*",$C$11)),0)</f>
        <v>0</v>
      </c>
      <c r="F125" s="287">
        <f ca="1">IFERROR(SUMIFS('2. Staff Costs (Annual)'!$W$13:$W$312,'2. Staff Costs (Annual)'!$I$13:$I$312,'Summary of Staff by Role'!$C125,'2. Staff Costs (Annual)'!$G$13:$G$312,IF($C$11="ALL THEMES","*",$C$11)),0)</f>
        <v>0</v>
      </c>
      <c r="G125" s="287">
        <f ca="1">IFERROR(SUMIFS('2. Staff Costs (Annual)'!$AB$13:$AB$312,'2. Staff Costs (Annual)'!$I$13:$I$312,'Summary of Staff by Role'!$C125,'2. Staff Costs (Annual)'!$G$13:$G$312,IF($C$11="ALL THEMES","*",$C$11)),0)</f>
        <v>0</v>
      </c>
      <c r="H125" s="287">
        <f ca="1">IFERROR(SUMIFS('2. Staff Costs (Annual)'!$AG$13:$AG$312,'2. Staff Costs (Annual)'!$I$13:$I$312,'Summary of Staff by Role'!$C125,'2. Staff Costs (Annual)'!$G$13:$G$312,IF($C$11="ALL THEMES","*",$C$11)),0)</f>
        <v>0</v>
      </c>
      <c r="I125" s="288">
        <f ca="1">SUM(D125:H125)</f>
        <v>0</v>
      </c>
      <c r="J125" s="4"/>
    </row>
    <row r="126" spans="2:12" ht="30" customHeight="1" x14ac:dyDescent="0.25">
      <c r="B126" s="51">
        <v>5</v>
      </c>
      <c r="C126" s="214" t="str">
        <f ca="1">IFERROR(OFFSET('1. Staff Posts&amp;Salary (Listing)'!$H$1,MATCH(B126,IF($C$11="ALL THEMES",'1. Staff Posts&amp;Salary (Listing)'!$R:$R,'1. Staff Posts&amp;Salary (Listing)'!$T:$T),0)-1,0),"")</f>
        <v/>
      </c>
      <c r="D126" s="287">
        <f ca="1">IFERROR(SUMIFS('2. Staff Costs (Annual)'!$M$13:$M$312,'2. Staff Costs (Annual)'!$I$13:$I$312,'Summary of Staff by Role'!$C126,'2. Staff Costs (Annual)'!$G$13:$G$312,IF($C$11="ALL THEMES","*",$C$11)),0)</f>
        <v>0</v>
      </c>
      <c r="E126" s="287">
        <f ca="1">IFERROR(SUMIFS('2. Staff Costs (Annual)'!$R$13:$R$312,'2. Staff Costs (Annual)'!$I$13:$I$312,'Summary of Staff by Role'!$C126,'2. Staff Costs (Annual)'!$G$13:$G$312,IF($C$11="ALL THEMES","*",$C$11)),0)</f>
        <v>0</v>
      </c>
      <c r="F126" s="287">
        <f ca="1">IFERROR(SUMIFS('2. Staff Costs (Annual)'!$W$13:$W$312,'2. Staff Costs (Annual)'!$I$13:$I$312,'Summary of Staff by Role'!$C126,'2. Staff Costs (Annual)'!$G$13:$G$312,IF($C$11="ALL THEMES","*",$C$11)),0)</f>
        <v>0</v>
      </c>
      <c r="G126" s="287">
        <f ca="1">IFERROR(SUMIFS('2. Staff Costs (Annual)'!$AB$13:$AB$312,'2. Staff Costs (Annual)'!$I$13:$I$312,'Summary of Staff by Role'!$C126,'2. Staff Costs (Annual)'!$G$13:$G$312,IF($C$11="ALL THEMES","*",$C$11)),0)</f>
        <v>0</v>
      </c>
      <c r="H126" s="287">
        <f ca="1">IFERROR(SUMIFS('2. Staff Costs (Annual)'!$AG$13:$AG$312,'2. Staff Costs (Annual)'!$I$13:$I$312,'Summary of Staff by Role'!$C126,'2. Staff Costs (Annual)'!$G$13:$G$312,IF($C$11="ALL THEMES","*",$C$11)),0)</f>
        <v>0</v>
      </c>
      <c r="I126" s="288">
        <f ca="1">SUM(D126:H126)</f>
        <v>0</v>
      </c>
      <c r="J126" s="4"/>
    </row>
    <row r="127" spans="2:12" ht="30" customHeight="1" x14ac:dyDescent="0.25">
      <c r="B127" s="51">
        <v>6</v>
      </c>
      <c r="C127" s="214" t="str">
        <f ca="1">IFERROR(OFFSET('1. Staff Posts&amp;Salary (Listing)'!$H$1,MATCH(B127,IF($C$11="ALL THEMES",'1. Staff Posts&amp;Salary (Listing)'!$R:$R,'1. Staff Posts&amp;Salary (Listing)'!$T:$T),0)-1,0),"")</f>
        <v/>
      </c>
      <c r="D127" s="287">
        <f ca="1">IFERROR(SUMIFS('2. Staff Costs (Annual)'!$M$13:$M$312,'2. Staff Costs (Annual)'!$I$13:$I$312,'Summary of Staff by Role'!$C127,'2. Staff Costs (Annual)'!$G$13:$G$312,IF($C$11="ALL THEMES","*",$C$11)),0)</f>
        <v>0</v>
      </c>
      <c r="E127" s="287">
        <f ca="1">IFERROR(SUMIFS('2. Staff Costs (Annual)'!$R$13:$R$312,'2. Staff Costs (Annual)'!$I$13:$I$312,'Summary of Staff by Role'!$C127,'2. Staff Costs (Annual)'!$G$13:$G$312,IF($C$11="ALL THEMES","*",$C$11)),0)</f>
        <v>0</v>
      </c>
      <c r="F127" s="287">
        <f ca="1">IFERROR(SUMIFS('2. Staff Costs (Annual)'!$W$13:$W$312,'2. Staff Costs (Annual)'!$I$13:$I$312,'Summary of Staff by Role'!$C127,'2. Staff Costs (Annual)'!$G$13:$G$312,IF($C$11="ALL THEMES","*",$C$11)),0)</f>
        <v>0</v>
      </c>
      <c r="G127" s="287">
        <f ca="1">IFERROR(SUMIFS('2. Staff Costs (Annual)'!$AB$13:$AB$312,'2. Staff Costs (Annual)'!$I$13:$I$312,'Summary of Staff by Role'!$C127,'2. Staff Costs (Annual)'!$G$13:$G$312,IF($C$11="ALL THEMES","*",$C$11)),0)</f>
        <v>0</v>
      </c>
      <c r="H127" s="287">
        <f ca="1">IFERROR(SUMIFS('2. Staff Costs (Annual)'!$AG$13:$AG$312,'2. Staff Costs (Annual)'!$I$13:$I$312,'Summary of Staff by Role'!$C127,'2. Staff Costs (Annual)'!$G$13:$G$312,IF($C$11="ALL THEMES","*",$C$11)),0)</f>
        <v>0</v>
      </c>
      <c r="I127" s="288">
        <f t="shared" ref="I127:I171" ca="1" si="11">SUM(D127:H127)</f>
        <v>0</v>
      </c>
      <c r="J127" s="4"/>
    </row>
    <row r="128" spans="2:12" ht="30" customHeight="1" x14ac:dyDescent="0.25">
      <c r="B128" s="51">
        <v>7</v>
      </c>
      <c r="C128" s="214" t="str">
        <f ca="1">IFERROR(OFFSET('1. Staff Posts&amp;Salary (Listing)'!$H$1,MATCH(B128,IF($C$11="ALL THEMES",'1. Staff Posts&amp;Salary (Listing)'!$R:$R,'1. Staff Posts&amp;Salary (Listing)'!$T:$T),0)-1,0),"")</f>
        <v/>
      </c>
      <c r="D128" s="287">
        <f ca="1">IFERROR(SUMIFS('2. Staff Costs (Annual)'!$M$13:$M$312,'2. Staff Costs (Annual)'!$I$13:$I$312,'Summary of Staff by Role'!$C128,'2. Staff Costs (Annual)'!$G$13:$G$312,IF($C$11="ALL THEMES","*",$C$11)),0)</f>
        <v>0</v>
      </c>
      <c r="E128" s="287">
        <f ca="1">IFERROR(SUMIFS('2. Staff Costs (Annual)'!$R$13:$R$312,'2. Staff Costs (Annual)'!$I$13:$I$312,'Summary of Staff by Role'!$C128,'2. Staff Costs (Annual)'!$G$13:$G$312,IF($C$11="ALL THEMES","*",$C$11)),0)</f>
        <v>0</v>
      </c>
      <c r="F128" s="287">
        <f ca="1">IFERROR(SUMIFS('2. Staff Costs (Annual)'!$W$13:$W$312,'2. Staff Costs (Annual)'!$I$13:$I$312,'Summary of Staff by Role'!$C128,'2. Staff Costs (Annual)'!$G$13:$G$312,IF($C$11="ALL THEMES","*",$C$11)),0)</f>
        <v>0</v>
      </c>
      <c r="G128" s="287">
        <f ca="1">IFERROR(SUMIFS('2. Staff Costs (Annual)'!$AB$13:$AB$312,'2. Staff Costs (Annual)'!$I$13:$I$312,'Summary of Staff by Role'!$C128,'2. Staff Costs (Annual)'!$G$13:$G$312,IF($C$11="ALL THEMES","*",$C$11)),0)</f>
        <v>0</v>
      </c>
      <c r="H128" s="287">
        <f ca="1">IFERROR(SUMIFS('2. Staff Costs (Annual)'!$AG$13:$AG$312,'2. Staff Costs (Annual)'!$I$13:$I$312,'Summary of Staff by Role'!$C128,'2. Staff Costs (Annual)'!$G$13:$G$312,IF($C$11="ALL THEMES","*",$C$11)),0)</f>
        <v>0</v>
      </c>
      <c r="I128" s="288">
        <f t="shared" ca="1" si="11"/>
        <v>0</v>
      </c>
      <c r="J128" s="4"/>
    </row>
    <row r="129" spans="2:10" ht="30" customHeight="1" x14ac:dyDescent="0.25">
      <c r="B129" s="51">
        <v>8</v>
      </c>
      <c r="C129" s="214" t="str">
        <f ca="1">IFERROR(OFFSET('1. Staff Posts&amp;Salary (Listing)'!$H$1,MATCH(B129,IF($C$11="ALL THEMES",'1. Staff Posts&amp;Salary (Listing)'!$R:$R,'1. Staff Posts&amp;Salary (Listing)'!$T:$T),0)-1,0),"")</f>
        <v/>
      </c>
      <c r="D129" s="287">
        <f ca="1">IFERROR(SUMIFS('2. Staff Costs (Annual)'!$M$13:$M$312,'2. Staff Costs (Annual)'!$I$13:$I$312,'Summary of Staff by Role'!$C129,'2. Staff Costs (Annual)'!$G$13:$G$312,IF($C$11="ALL THEMES","*",$C$11)),0)</f>
        <v>0</v>
      </c>
      <c r="E129" s="287">
        <f ca="1">IFERROR(SUMIFS('2. Staff Costs (Annual)'!$R$13:$R$312,'2. Staff Costs (Annual)'!$I$13:$I$312,'Summary of Staff by Role'!$C129,'2. Staff Costs (Annual)'!$G$13:$G$312,IF($C$11="ALL THEMES","*",$C$11)),0)</f>
        <v>0</v>
      </c>
      <c r="F129" s="287">
        <f ca="1">IFERROR(SUMIFS('2. Staff Costs (Annual)'!$W$13:$W$312,'2. Staff Costs (Annual)'!$I$13:$I$312,'Summary of Staff by Role'!$C129,'2. Staff Costs (Annual)'!$G$13:$G$312,IF($C$11="ALL THEMES","*",$C$11)),0)</f>
        <v>0</v>
      </c>
      <c r="G129" s="287">
        <f ca="1">IFERROR(SUMIFS('2. Staff Costs (Annual)'!$AB$13:$AB$312,'2. Staff Costs (Annual)'!$I$13:$I$312,'Summary of Staff by Role'!$C129,'2. Staff Costs (Annual)'!$G$13:$G$312,IF($C$11="ALL THEMES","*",$C$11)),0)</f>
        <v>0</v>
      </c>
      <c r="H129" s="287">
        <f ca="1">IFERROR(SUMIFS('2. Staff Costs (Annual)'!$AG$13:$AG$312,'2. Staff Costs (Annual)'!$I$13:$I$312,'Summary of Staff by Role'!$C129,'2. Staff Costs (Annual)'!$G$13:$G$312,IF($C$11="ALL THEMES","*",$C$11)),0)</f>
        <v>0</v>
      </c>
      <c r="I129" s="288">
        <f t="shared" ca="1" si="11"/>
        <v>0</v>
      </c>
      <c r="J129" s="4"/>
    </row>
    <row r="130" spans="2:10" ht="30" customHeight="1" x14ac:dyDescent="0.25">
      <c r="B130" s="51">
        <v>9</v>
      </c>
      <c r="C130" s="214" t="str">
        <f ca="1">IFERROR(OFFSET('1. Staff Posts&amp;Salary (Listing)'!$H$1,MATCH(B130,IF($C$11="ALL THEMES",'1. Staff Posts&amp;Salary (Listing)'!$R:$R,'1. Staff Posts&amp;Salary (Listing)'!$T:$T),0)-1,0),"")</f>
        <v/>
      </c>
      <c r="D130" s="287">
        <f ca="1">IFERROR(SUMIFS('2. Staff Costs (Annual)'!$M$13:$M$312,'2. Staff Costs (Annual)'!$I$13:$I$312,'Summary of Staff by Role'!$C130,'2. Staff Costs (Annual)'!$G$13:$G$312,IF($C$11="ALL THEMES","*",$C$11)),0)</f>
        <v>0</v>
      </c>
      <c r="E130" s="287">
        <f ca="1">IFERROR(SUMIFS('2. Staff Costs (Annual)'!$R$13:$R$312,'2. Staff Costs (Annual)'!$I$13:$I$312,'Summary of Staff by Role'!$C130,'2. Staff Costs (Annual)'!$G$13:$G$312,IF($C$11="ALL THEMES","*",$C$11)),0)</f>
        <v>0</v>
      </c>
      <c r="F130" s="287">
        <f ca="1">IFERROR(SUMIFS('2. Staff Costs (Annual)'!$W$13:$W$312,'2. Staff Costs (Annual)'!$I$13:$I$312,'Summary of Staff by Role'!$C130,'2. Staff Costs (Annual)'!$G$13:$G$312,IF($C$11="ALL THEMES","*",$C$11)),0)</f>
        <v>0</v>
      </c>
      <c r="G130" s="287">
        <f ca="1">IFERROR(SUMIFS('2. Staff Costs (Annual)'!$AB$13:$AB$312,'2. Staff Costs (Annual)'!$I$13:$I$312,'Summary of Staff by Role'!$C130,'2. Staff Costs (Annual)'!$G$13:$G$312,IF($C$11="ALL THEMES","*",$C$11)),0)</f>
        <v>0</v>
      </c>
      <c r="H130" s="287">
        <f ca="1">IFERROR(SUMIFS('2. Staff Costs (Annual)'!$AG$13:$AG$312,'2. Staff Costs (Annual)'!$I$13:$I$312,'Summary of Staff by Role'!$C130,'2. Staff Costs (Annual)'!$G$13:$G$312,IF($C$11="ALL THEMES","*",$C$11)),0)</f>
        <v>0</v>
      </c>
      <c r="I130" s="288">
        <f t="shared" ca="1" si="11"/>
        <v>0</v>
      </c>
      <c r="J130" s="4"/>
    </row>
    <row r="131" spans="2:10" ht="30" customHeight="1" x14ac:dyDescent="0.25">
      <c r="B131" s="51">
        <v>10</v>
      </c>
      <c r="C131" s="214" t="str">
        <f ca="1">IFERROR(OFFSET('1. Staff Posts&amp;Salary (Listing)'!$H$1,MATCH(B131,IF($C$11="ALL THEMES",'1. Staff Posts&amp;Salary (Listing)'!$R:$R,'1. Staff Posts&amp;Salary (Listing)'!$T:$T),0)-1,0),"")</f>
        <v/>
      </c>
      <c r="D131" s="287">
        <f ca="1">IFERROR(SUMIFS('2. Staff Costs (Annual)'!$M$13:$M$312,'2. Staff Costs (Annual)'!$I$13:$I$312,'Summary of Staff by Role'!$C131,'2. Staff Costs (Annual)'!$G$13:$G$312,IF($C$11="ALL THEMES","*",$C$11)),0)</f>
        <v>0</v>
      </c>
      <c r="E131" s="287">
        <f ca="1">IFERROR(SUMIFS('2. Staff Costs (Annual)'!$R$13:$R$312,'2. Staff Costs (Annual)'!$I$13:$I$312,'Summary of Staff by Role'!$C131,'2. Staff Costs (Annual)'!$G$13:$G$312,IF($C$11="ALL THEMES","*",$C$11)),0)</f>
        <v>0</v>
      </c>
      <c r="F131" s="287">
        <f ca="1">IFERROR(SUMIFS('2. Staff Costs (Annual)'!$W$13:$W$312,'2. Staff Costs (Annual)'!$I$13:$I$312,'Summary of Staff by Role'!$C131,'2. Staff Costs (Annual)'!$G$13:$G$312,IF($C$11="ALL THEMES","*",$C$11)),0)</f>
        <v>0</v>
      </c>
      <c r="G131" s="287">
        <f ca="1">IFERROR(SUMIFS('2. Staff Costs (Annual)'!$AB$13:$AB$312,'2. Staff Costs (Annual)'!$I$13:$I$312,'Summary of Staff by Role'!$C131,'2. Staff Costs (Annual)'!$G$13:$G$312,IF($C$11="ALL THEMES","*",$C$11)),0)</f>
        <v>0</v>
      </c>
      <c r="H131" s="287">
        <f ca="1">IFERROR(SUMIFS('2. Staff Costs (Annual)'!$AG$13:$AG$312,'2. Staff Costs (Annual)'!$I$13:$I$312,'Summary of Staff by Role'!$C131,'2. Staff Costs (Annual)'!$G$13:$G$312,IF($C$11="ALL THEMES","*",$C$11)),0)</f>
        <v>0</v>
      </c>
      <c r="I131" s="288">
        <f t="shared" ca="1" si="11"/>
        <v>0</v>
      </c>
      <c r="J131" s="4"/>
    </row>
    <row r="132" spans="2:10" ht="30" customHeight="1" x14ac:dyDescent="0.25">
      <c r="B132" s="51">
        <v>11</v>
      </c>
      <c r="C132" s="214" t="str">
        <f ca="1">IFERROR(OFFSET('1. Staff Posts&amp;Salary (Listing)'!$H$1,MATCH(B132,IF($C$11="ALL THEMES",'1. Staff Posts&amp;Salary (Listing)'!$R:$R,'1. Staff Posts&amp;Salary (Listing)'!$T:$T),0)-1,0),"")</f>
        <v/>
      </c>
      <c r="D132" s="287">
        <f ca="1">IFERROR(SUMIFS('2. Staff Costs (Annual)'!$M$13:$M$312,'2. Staff Costs (Annual)'!$I$13:$I$312,'Summary of Staff by Role'!$C132,'2. Staff Costs (Annual)'!$G$13:$G$312,IF($C$11="ALL THEMES","*",$C$11)),0)</f>
        <v>0</v>
      </c>
      <c r="E132" s="287">
        <f ca="1">IFERROR(SUMIFS('2. Staff Costs (Annual)'!$R$13:$R$312,'2. Staff Costs (Annual)'!$I$13:$I$312,'Summary of Staff by Role'!$C132,'2. Staff Costs (Annual)'!$G$13:$G$312,IF($C$11="ALL THEMES","*",$C$11)),0)</f>
        <v>0</v>
      </c>
      <c r="F132" s="287">
        <f ca="1">IFERROR(SUMIFS('2. Staff Costs (Annual)'!$W$13:$W$312,'2. Staff Costs (Annual)'!$I$13:$I$312,'Summary of Staff by Role'!$C132,'2. Staff Costs (Annual)'!$G$13:$G$312,IF($C$11="ALL THEMES","*",$C$11)),0)</f>
        <v>0</v>
      </c>
      <c r="G132" s="287">
        <f ca="1">IFERROR(SUMIFS('2. Staff Costs (Annual)'!$AB$13:$AB$312,'2. Staff Costs (Annual)'!$I$13:$I$312,'Summary of Staff by Role'!$C132,'2. Staff Costs (Annual)'!$G$13:$G$312,IF($C$11="ALL THEMES","*",$C$11)),0)</f>
        <v>0</v>
      </c>
      <c r="H132" s="287">
        <f ca="1">IFERROR(SUMIFS('2. Staff Costs (Annual)'!$AG$13:$AG$312,'2. Staff Costs (Annual)'!$I$13:$I$312,'Summary of Staff by Role'!$C132,'2. Staff Costs (Annual)'!$G$13:$G$312,IF($C$11="ALL THEMES","*",$C$11)),0)</f>
        <v>0</v>
      </c>
      <c r="I132" s="288">
        <f t="shared" ca="1" si="11"/>
        <v>0</v>
      </c>
      <c r="J132" s="4"/>
    </row>
    <row r="133" spans="2:10" ht="30" customHeight="1" x14ac:dyDescent="0.25">
      <c r="B133" s="51">
        <v>12</v>
      </c>
      <c r="C133" s="214" t="str">
        <f ca="1">IFERROR(OFFSET('1. Staff Posts&amp;Salary (Listing)'!$H$1,MATCH(B133,IF($C$11="ALL THEMES",'1. Staff Posts&amp;Salary (Listing)'!$R:$R,'1. Staff Posts&amp;Salary (Listing)'!$T:$T),0)-1,0),"")</f>
        <v/>
      </c>
      <c r="D133" s="287">
        <f ca="1">IFERROR(SUMIFS('2. Staff Costs (Annual)'!$M$13:$M$312,'2. Staff Costs (Annual)'!$I$13:$I$312,'Summary of Staff by Role'!$C133,'2. Staff Costs (Annual)'!$G$13:$G$312,IF($C$11="ALL THEMES","*",$C$11)),0)</f>
        <v>0</v>
      </c>
      <c r="E133" s="287">
        <f ca="1">IFERROR(SUMIFS('2. Staff Costs (Annual)'!$R$13:$R$312,'2. Staff Costs (Annual)'!$I$13:$I$312,'Summary of Staff by Role'!$C133,'2. Staff Costs (Annual)'!$G$13:$G$312,IF($C$11="ALL THEMES","*",$C$11)),0)</f>
        <v>0</v>
      </c>
      <c r="F133" s="287">
        <f ca="1">IFERROR(SUMIFS('2. Staff Costs (Annual)'!$W$13:$W$312,'2. Staff Costs (Annual)'!$I$13:$I$312,'Summary of Staff by Role'!$C133,'2. Staff Costs (Annual)'!$G$13:$G$312,IF($C$11="ALL THEMES","*",$C$11)),0)</f>
        <v>0</v>
      </c>
      <c r="G133" s="287">
        <f ca="1">IFERROR(SUMIFS('2. Staff Costs (Annual)'!$AB$13:$AB$312,'2. Staff Costs (Annual)'!$I$13:$I$312,'Summary of Staff by Role'!$C133,'2. Staff Costs (Annual)'!$G$13:$G$312,IF($C$11="ALL THEMES","*",$C$11)),0)</f>
        <v>0</v>
      </c>
      <c r="H133" s="287">
        <f ca="1">IFERROR(SUMIFS('2. Staff Costs (Annual)'!$AG$13:$AG$312,'2. Staff Costs (Annual)'!$I$13:$I$312,'Summary of Staff by Role'!$C133,'2. Staff Costs (Annual)'!$G$13:$G$312,IF($C$11="ALL THEMES","*",$C$11)),0)</f>
        <v>0</v>
      </c>
      <c r="I133" s="288">
        <f t="shared" ca="1" si="11"/>
        <v>0</v>
      </c>
      <c r="J133" s="4"/>
    </row>
    <row r="134" spans="2:10" ht="30" customHeight="1" x14ac:dyDescent="0.25">
      <c r="B134" s="51">
        <v>13</v>
      </c>
      <c r="C134" s="214" t="str">
        <f ca="1">IFERROR(OFFSET('1. Staff Posts&amp;Salary (Listing)'!$H$1,MATCH(B134,IF($C$11="ALL THEMES",'1. Staff Posts&amp;Salary (Listing)'!$R:$R,'1. Staff Posts&amp;Salary (Listing)'!$T:$T),0)-1,0),"")</f>
        <v/>
      </c>
      <c r="D134" s="287">
        <f ca="1">IFERROR(SUMIFS('2. Staff Costs (Annual)'!$M$13:$M$312,'2. Staff Costs (Annual)'!$I$13:$I$312,'Summary of Staff by Role'!$C134,'2. Staff Costs (Annual)'!$G$13:$G$312,IF($C$11="ALL THEMES","*",$C$11)),0)</f>
        <v>0</v>
      </c>
      <c r="E134" s="287">
        <f ca="1">IFERROR(SUMIFS('2. Staff Costs (Annual)'!$R$13:$R$312,'2. Staff Costs (Annual)'!$I$13:$I$312,'Summary of Staff by Role'!$C134,'2. Staff Costs (Annual)'!$G$13:$G$312,IF($C$11="ALL THEMES","*",$C$11)),0)</f>
        <v>0</v>
      </c>
      <c r="F134" s="287">
        <f ca="1">IFERROR(SUMIFS('2. Staff Costs (Annual)'!$W$13:$W$312,'2. Staff Costs (Annual)'!$I$13:$I$312,'Summary of Staff by Role'!$C134,'2. Staff Costs (Annual)'!$G$13:$G$312,IF($C$11="ALL THEMES","*",$C$11)),0)</f>
        <v>0</v>
      </c>
      <c r="G134" s="287">
        <f ca="1">IFERROR(SUMIFS('2. Staff Costs (Annual)'!$AB$13:$AB$312,'2. Staff Costs (Annual)'!$I$13:$I$312,'Summary of Staff by Role'!$C134,'2. Staff Costs (Annual)'!$G$13:$G$312,IF($C$11="ALL THEMES","*",$C$11)),0)</f>
        <v>0</v>
      </c>
      <c r="H134" s="287">
        <f ca="1">IFERROR(SUMIFS('2. Staff Costs (Annual)'!$AG$13:$AG$312,'2. Staff Costs (Annual)'!$I$13:$I$312,'Summary of Staff by Role'!$C134,'2. Staff Costs (Annual)'!$G$13:$G$312,IF($C$11="ALL THEMES","*",$C$11)),0)</f>
        <v>0</v>
      </c>
      <c r="I134" s="288">
        <f t="shared" ca="1" si="11"/>
        <v>0</v>
      </c>
      <c r="J134" s="4"/>
    </row>
    <row r="135" spans="2:10" ht="30" customHeight="1" x14ac:dyDescent="0.25">
      <c r="B135" s="51">
        <v>14</v>
      </c>
      <c r="C135" s="214" t="str">
        <f ca="1">IFERROR(OFFSET('1. Staff Posts&amp;Salary (Listing)'!$H$1,MATCH(B135,IF($C$11="ALL THEMES",'1. Staff Posts&amp;Salary (Listing)'!$R:$R,'1. Staff Posts&amp;Salary (Listing)'!$T:$T),0)-1,0),"")</f>
        <v/>
      </c>
      <c r="D135" s="287">
        <f ca="1">IFERROR(SUMIFS('2. Staff Costs (Annual)'!$M$13:$M$312,'2. Staff Costs (Annual)'!$I$13:$I$312,'Summary of Staff by Role'!$C135,'2. Staff Costs (Annual)'!$G$13:$G$312,IF($C$11="ALL THEMES","*",$C$11)),0)</f>
        <v>0</v>
      </c>
      <c r="E135" s="287">
        <f ca="1">IFERROR(SUMIFS('2. Staff Costs (Annual)'!$R$13:$R$312,'2. Staff Costs (Annual)'!$I$13:$I$312,'Summary of Staff by Role'!$C135,'2. Staff Costs (Annual)'!$G$13:$G$312,IF($C$11="ALL THEMES","*",$C$11)),0)</f>
        <v>0</v>
      </c>
      <c r="F135" s="287">
        <f ca="1">IFERROR(SUMIFS('2. Staff Costs (Annual)'!$W$13:$W$312,'2. Staff Costs (Annual)'!$I$13:$I$312,'Summary of Staff by Role'!$C135,'2. Staff Costs (Annual)'!$G$13:$G$312,IF($C$11="ALL THEMES","*",$C$11)),0)</f>
        <v>0</v>
      </c>
      <c r="G135" s="287">
        <f ca="1">IFERROR(SUMIFS('2. Staff Costs (Annual)'!$AB$13:$AB$312,'2. Staff Costs (Annual)'!$I$13:$I$312,'Summary of Staff by Role'!$C135,'2. Staff Costs (Annual)'!$G$13:$G$312,IF($C$11="ALL THEMES","*",$C$11)),0)</f>
        <v>0</v>
      </c>
      <c r="H135" s="287">
        <f ca="1">IFERROR(SUMIFS('2. Staff Costs (Annual)'!$AG$13:$AG$312,'2. Staff Costs (Annual)'!$I$13:$I$312,'Summary of Staff by Role'!$C135,'2. Staff Costs (Annual)'!$G$13:$G$312,IF($C$11="ALL THEMES","*",$C$11)),0)</f>
        <v>0</v>
      </c>
      <c r="I135" s="288">
        <f t="shared" ca="1" si="11"/>
        <v>0</v>
      </c>
      <c r="J135" s="4"/>
    </row>
    <row r="136" spans="2:10" ht="30" customHeight="1" x14ac:dyDescent="0.25">
      <c r="B136" s="51">
        <v>15</v>
      </c>
      <c r="C136" s="214" t="str">
        <f ca="1">IFERROR(OFFSET('1. Staff Posts&amp;Salary (Listing)'!$H$1,MATCH(B136,IF($C$11="ALL THEMES",'1. Staff Posts&amp;Salary (Listing)'!$R:$R,'1. Staff Posts&amp;Salary (Listing)'!$T:$T),0)-1,0),"")</f>
        <v/>
      </c>
      <c r="D136" s="287">
        <f ca="1">IFERROR(SUMIFS('2. Staff Costs (Annual)'!$M$13:$M$312,'2. Staff Costs (Annual)'!$I$13:$I$312,'Summary of Staff by Role'!$C136,'2. Staff Costs (Annual)'!$G$13:$G$312,IF($C$11="ALL THEMES","*",$C$11)),0)</f>
        <v>0</v>
      </c>
      <c r="E136" s="287">
        <f ca="1">IFERROR(SUMIFS('2. Staff Costs (Annual)'!$R$13:$R$312,'2. Staff Costs (Annual)'!$I$13:$I$312,'Summary of Staff by Role'!$C136,'2. Staff Costs (Annual)'!$G$13:$G$312,IF($C$11="ALL THEMES","*",$C$11)),0)</f>
        <v>0</v>
      </c>
      <c r="F136" s="287">
        <f ca="1">IFERROR(SUMIFS('2. Staff Costs (Annual)'!$W$13:$W$312,'2. Staff Costs (Annual)'!$I$13:$I$312,'Summary of Staff by Role'!$C136,'2. Staff Costs (Annual)'!$G$13:$G$312,IF($C$11="ALL THEMES","*",$C$11)),0)</f>
        <v>0</v>
      </c>
      <c r="G136" s="287">
        <f ca="1">IFERROR(SUMIFS('2. Staff Costs (Annual)'!$AB$13:$AB$312,'2. Staff Costs (Annual)'!$I$13:$I$312,'Summary of Staff by Role'!$C136,'2. Staff Costs (Annual)'!$G$13:$G$312,IF($C$11="ALL THEMES","*",$C$11)),0)</f>
        <v>0</v>
      </c>
      <c r="H136" s="287">
        <f ca="1">IFERROR(SUMIFS('2. Staff Costs (Annual)'!$AG$13:$AG$312,'2. Staff Costs (Annual)'!$I$13:$I$312,'Summary of Staff by Role'!$C136,'2. Staff Costs (Annual)'!$G$13:$G$312,IF($C$11="ALL THEMES","*",$C$11)),0)</f>
        <v>0</v>
      </c>
      <c r="I136" s="288">
        <f t="shared" ca="1" si="11"/>
        <v>0</v>
      </c>
      <c r="J136" s="4"/>
    </row>
    <row r="137" spans="2:10" ht="30" customHeight="1" x14ac:dyDescent="0.25">
      <c r="B137" s="51">
        <v>16</v>
      </c>
      <c r="C137" s="214" t="str">
        <f ca="1">IFERROR(OFFSET('1. Staff Posts&amp;Salary (Listing)'!$H$1,MATCH(B137,IF($C$11="ALL THEMES",'1. Staff Posts&amp;Salary (Listing)'!$R:$R,'1. Staff Posts&amp;Salary (Listing)'!$T:$T),0)-1,0),"")</f>
        <v/>
      </c>
      <c r="D137" s="287">
        <f ca="1">IFERROR(SUMIFS('2. Staff Costs (Annual)'!$M$13:$M$312,'2. Staff Costs (Annual)'!$I$13:$I$312,'Summary of Staff by Role'!$C137,'2. Staff Costs (Annual)'!$G$13:$G$312,IF($C$11="ALL THEMES","*",$C$11)),0)</f>
        <v>0</v>
      </c>
      <c r="E137" s="287">
        <f ca="1">IFERROR(SUMIFS('2. Staff Costs (Annual)'!$R$13:$R$312,'2. Staff Costs (Annual)'!$I$13:$I$312,'Summary of Staff by Role'!$C137,'2. Staff Costs (Annual)'!$G$13:$G$312,IF($C$11="ALL THEMES","*",$C$11)),0)</f>
        <v>0</v>
      </c>
      <c r="F137" s="287">
        <f ca="1">IFERROR(SUMIFS('2. Staff Costs (Annual)'!$W$13:$W$312,'2. Staff Costs (Annual)'!$I$13:$I$312,'Summary of Staff by Role'!$C137,'2. Staff Costs (Annual)'!$G$13:$G$312,IF($C$11="ALL THEMES","*",$C$11)),0)</f>
        <v>0</v>
      </c>
      <c r="G137" s="287">
        <f ca="1">IFERROR(SUMIFS('2. Staff Costs (Annual)'!$AB$13:$AB$312,'2. Staff Costs (Annual)'!$I$13:$I$312,'Summary of Staff by Role'!$C137,'2. Staff Costs (Annual)'!$G$13:$G$312,IF($C$11="ALL THEMES","*",$C$11)),0)</f>
        <v>0</v>
      </c>
      <c r="H137" s="287">
        <f ca="1">IFERROR(SUMIFS('2. Staff Costs (Annual)'!$AG$13:$AG$312,'2. Staff Costs (Annual)'!$I$13:$I$312,'Summary of Staff by Role'!$C137,'2. Staff Costs (Annual)'!$G$13:$G$312,IF($C$11="ALL THEMES","*",$C$11)),0)</f>
        <v>0</v>
      </c>
      <c r="I137" s="288">
        <f t="shared" ca="1" si="11"/>
        <v>0</v>
      </c>
      <c r="J137" s="4"/>
    </row>
    <row r="138" spans="2:10" ht="30" customHeight="1" x14ac:dyDescent="0.25">
      <c r="B138" s="51">
        <v>17</v>
      </c>
      <c r="C138" s="214" t="str">
        <f ca="1">IFERROR(OFFSET('1. Staff Posts&amp;Salary (Listing)'!$H$1,MATCH(B138,IF($C$11="ALL THEMES",'1. Staff Posts&amp;Salary (Listing)'!$R:$R,'1. Staff Posts&amp;Salary (Listing)'!$T:$T),0)-1,0),"")</f>
        <v/>
      </c>
      <c r="D138" s="287">
        <f ca="1">IFERROR(SUMIFS('2. Staff Costs (Annual)'!$M$13:$M$312,'2. Staff Costs (Annual)'!$I$13:$I$312,'Summary of Staff by Role'!$C138,'2. Staff Costs (Annual)'!$G$13:$G$312,IF($C$11="ALL THEMES","*",$C$11)),0)</f>
        <v>0</v>
      </c>
      <c r="E138" s="287">
        <f ca="1">IFERROR(SUMIFS('2. Staff Costs (Annual)'!$R$13:$R$312,'2. Staff Costs (Annual)'!$I$13:$I$312,'Summary of Staff by Role'!$C138,'2. Staff Costs (Annual)'!$G$13:$G$312,IF($C$11="ALL THEMES","*",$C$11)),0)</f>
        <v>0</v>
      </c>
      <c r="F138" s="287">
        <f ca="1">IFERROR(SUMIFS('2. Staff Costs (Annual)'!$W$13:$W$312,'2. Staff Costs (Annual)'!$I$13:$I$312,'Summary of Staff by Role'!$C138,'2. Staff Costs (Annual)'!$G$13:$G$312,IF($C$11="ALL THEMES","*",$C$11)),0)</f>
        <v>0</v>
      </c>
      <c r="G138" s="287">
        <f ca="1">IFERROR(SUMIFS('2. Staff Costs (Annual)'!$AB$13:$AB$312,'2. Staff Costs (Annual)'!$I$13:$I$312,'Summary of Staff by Role'!$C138,'2. Staff Costs (Annual)'!$G$13:$G$312,IF($C$11="ALL THEMES","*",$C$11)),0)</f>
        <v>0</v>
      </c>
      <c r="H138" s="287">
        <f ca="1">IFERROR(SUMIFS('2. Staff Costs (Annual)'!$AG$13:$AG$312,'2. Staff Costs (Annual)'!$I$13:$I$312,'Summary of Staff by Role'!$C138,'2. Staff Costs (Annual)'!$G$13:$G$312,IF($C$11="ALL THEMES","*",$C$11)),0)</f>
        <v>0</v>
      </c>
      <c r="I138" s="288">
        <f t="shared" ca="1" si="11"/>
        <v>0</v>
      </c>
      <c r="J138" s="4"/>
    </row>
    <row r="139" spans="2:10" ht="30" customHeight="1" x14ac:dyDescent="0.25">
      <c r="B139" s="51">
        <v>18</v>
      </c>
      <c r="C139" s="214" t="str">
        <f ca="1">IFERROR(OFFSET('1. Staff Posts&amp;Salary (Listing)'!$H$1,MATCH(B139,IF($C$11="ALL THEMES",'1. Staff Posts&amp;Salary (Listing)'!$R:$R,'1. Staff Posts&amp;Salary (Listing)'!$T:$T),0)-1,0),"")</f>
        <v/>
      </c>
      <c r="D139" s="287">
        <f ca="1">IFERROR(SUMIFS('2. Staff Costs (Annual)'!$M$13:$M$312,'2. Staff Costs (Annual)'!$I$13:$I$312,'Summary of Staff by Role'!$C139,'2. Staff Costs (Annual)'!$G$13:$G$312,IF($C$11="ALL THEMES","*",$C$11)),0)</f>
        <v>0</v>
      </c>
      <c r="E139" s="287">
        <f ca="1">IFERROR(SUMIFS('2. Staff Costs (Annual)'!$R$13:$R$312,'2. Staff Costs (Annual)'!$I$13:$I$312,'Summary of Staff by Role'!$C139,'2. Staff Costs (Annual)'!$G$13:$G$312,IF($C$11="ALL THEMES","*",$C$11)),0)</f>
        <v>0</v>
      </c>
      <c r="F139" s="287">
        <f ca="1">IFERROR(SUMIFS('2. Staff Costs (Annual)'!$W$13:$W$312,'2. Staff Costs (Annual)'!$I$13:$I$312,'Summary of Staff by Role'!$C139,'2. Staff Costs (Annual)'!$G$13:$G$312,IF($C$11="ALL THEMES","*",$C$11)),0)</f>
        <v>0</v>
      </c>
      <c r="G139" s="287">
        <f ca="1">IFERROR(SUMIFS('2. Staff Costs (Annual)'!$AB$13:$AB$312,'2. Staff Costs (Annual)'!$I$13:$I$312,'Summary of Staff by Role'!$C139,'2. Staff Costs (Annual)'!$G$13:$G$312,IF($C$11="ALL THEMES","*",$C$11)),0)</f>
        <v>0</v>
      </c>
      <c r="H139" s="287">
        <f ca="1">IFERROR(SUMIFS('2. Staff Costs (Annual)'!$AG$13:$AG$312,'2. Staff Costs (Annual)'!$I$13:$I$312,'Summary of Staff by Role'!$C139,'2. Staff Costs (Annual)'!$G$13:$G$312,IF($C$11="ALL THEMES","*",$C$11)),0)</f>
        <v>0</v>
      </c>
      <c r="I139" s="288">
        <f t="shared" ca="1" si="11"/>
        <v>0</v>
      </c>
      <c r="J139" s="4"/>
    </row>
    <row r="140" spans="2:10" ht="30" customHeight="1" x14ac:dyDescent="0.25">
      <c r="B140" s="51">
        <v>19</v>
      </c>
      <c r="C140" s="214" t="str">
        <f ca="1">IFERROR(OFFSET('1. Staff Posts&amp;Salary (Listing)'!$H$1,MATCH(B140,IF($C$11="ALL THEMES",'1. Staff Posts&amp;Salary (Listing)'!$R:$R,'1. Staff Posts&amp;Salary (Listing)'!$T:$T),0)-1,0),"")</f>
        <v/>
      </c>
      <c r="D140" s="287">
        <f ca="1">IFERROR(SUMIFS('2. Staff Costs (Annual)'!$M$13:$M$312,'2. Staff Costs (Annual)'!$I$13:$I$312,'Summary of Staff by Role'!$C140,'2. Staff Costs (Annual)'!$G$13:$G$312,IF($C$11="ALL THEMES","*",$C$11)),0)</f>
        <v>0</v>
      </c>
      <c r="E140" s="287">
        <f ca="1">IFERROR(SUMIFS('2. Staff Costs (Annual)'!$R$13:$R$312,'2. Staff Costs (Annual)'!$I$13:$I$312,'Summary of Staff by Role'!$C140,'2. Staff Costs (Annual)'!$G$13:$G$312,IF($C$11="ALL THEMES","*",$C$11)),0)</f>
        <v>0</v>
      </c>
      <c r="F140" s="287">
        <f ca="1">IFERROR(SUMIFS('2. Staff Costs (Annual)'!$W$13:$W$312,'2. Staff Costs (Annual)'!$I$13:$I$312,'Summary of Staff by Role'!$C140,'2. Staff Costs (Annual)'!$G$13:$G$312,IF($C$11="ALL THEMES","*",$C$11)),0)</f>
        <v>0</v>
      </c>
      <c r="G140" s="287">
        <f ca="1">IFERROR(SUMIFS('2. Staff Costs (Annual)'!$AB$13:$AB$312,'2. Staff Costs (Annual)'!$I$13:$I$312,'Summary of Staff by Role'!$C140,'2. Staff Costs (Annual)'!$G$13:$G$312,IF($C$11="ALL THEMES","*",$C$11)),0)</f>
        <v>0</v>
      </c>
      <c r="H140" s="287">
        <f ca="1">IFERROR(SUMIFS('2. Staff Costs (Annual)'!$AG$13:$AG$312,'2. Staff Costs (Annual)'!$I$13:$I$312,'Summary of Staff by Role'!$C140,'2. Staff Costs (Annual)'!$G$13:$G$312,IF($C$11="ALL THEMES","*",$C$11)),0)</f>
        <v>0</v>
      </c>
      <c r="I140" s="288">
        <f t="shared" ca="1" si="11"/>
        <v>0</v>
      </c>
      <c r="J140" s="4"/>
    </row>
    <row r="141" spans="2:10" ht="30" customHeight="1" x14ac:dyDescent="0.25">
      <c r="B141" s="51">
        <v>20</v>
      </c>
      <c r="C141" s="214" t="str">
        <f ca="1">IFERROR(OFFSET('1. Staff Posts&amp;Salary (Listing)'!$H$1,MATCH(B141,IF($C$11="ALL THEMES",'1. Staff Posts&amp;Salary (Listing)'!$R:$R,'1. Staff Posts&amp;Salary (Listing)'!$T:$T),0)-1,0),"")</f>
        <v/>
      </c>
      <c r="D141" s="287">
        <f ca="1">IFERROR(SUMIFS('2. Staff Costs (Annual)'!$M$13:$M$312,'2. Staff Costs (Annual)'!$I$13:$I$312,'Summary of Staff by Role'!$C141,'2. Staff Costs (Annual)'!$G$13:$G$312,IF($C$11="ALL THEMES","*",$C$11)),0)</f>
        <v>0</v>
      </c>
      <c r="E141" s="287">
        <f ca="1">IFERROR(SUMIFS('2. Staff Costs (Annual)'!$R$13:$R$312,'2. Staff Costs (Annual)'!$I$13:$I$312,'Summary of Staff by Role'!$C141,'2. Staff Costs (Annual)'!$G$13:$G$312,IF($C$11="ALL THEMES","*",$C$11)),0)</f>
        <v>0</v>
      </c>
      <c r="F141" s="287">
        <f ca="1">IFERROR(SUMIFS('2. Staff Costs (Annual)'!$W$13:$W$312,'2. Staff Costs (Annual)'!$I$13:$I$312,'Summary of Staff by Role'!$C141,'2. Staff Costs (Annual)'!$G$13:$G$312,IF($C$11="ALL THEMES","*",$C$11)),0)</f>
        <v>0</v>
      </c>
      <c r="G141" s="287">
        <f ca="1">IFERROR(SUMIFS('2. Staff Costs (Annual)'!$AB$13:$AB$312,'2. Staff Costs (Annual)'!$I$13:$I$312,'Summary of Staff by Role'!$C141,'2. Staff Costs (Annual)'!$G$13:$G$312,IF($C$11="ALL THEMES","*",$C$11)),0)</f>
        <v>0</v>
      </c>
      <c r="H141" s="287">
        <f ca="1">IFERROR(SUMIFS('2. Staff Costs (Annual)'!$AG$13:$AG$312,'2. Staff Costs (Annual)'!$I$13:$I$312,'Summary of Staff by Role'!$C141,'2. Staff Costs (Annual)'!$G$13:$G$312,IF($C$11="ALL THEMES","*",$C$11)),0)</f>
        <v>0</v>
      </c>
      <c r="I141" s="288">
        <f t="shared" ca="1" si="11"/>
        <v>0</v>
      </c>
      <c r="J141" s="4"/>
    </row>
    <row r="142" spans="2:10" ht="30" customHeight="1" x14ac:dyDescent="0.25">
      <c r="B142" s="51">
        <v>21</v>
      </c>
      <c r="C142" s="214" t="str">
        <f ca="1">IFERROR(OFFSET('1. Staff Posts&amp;Salary (Listing)'!$H$1,MATCH(B142,IF($C$11="ALL THEMES",'1. Staff Posts&amp;Salary (Listing)'!$R:$R,'1. Staff Posts&amp;Salary (Listing)'!$T:$T),0)-1,0),"")</f>
        <v/>
      </c>
      <c r="D142" s="287">
        <f ca="1">IFERROR(SUMIFS('2. Staff Costs (Annual)'!$M$13:$M$312,'2. Staff Costs (Annual)'!$I$13:$I$312,'Summary of Staff by Role'!$C142,'2. Staff Costs (Annual)'!$G$13:$G$312,IF($C$11="ALL THEMES","*",$C$11)),0)</f>
        <v>0</v>
      </c>
      <c r="E142" s="287">
        <f ca="1">IFERROR(SUMIFS('2. Staff Costs (Annual)'!$R$13:$R$312,'2. Staff Costs (Annual)'!$I$13:$I$312,'Summary of Staff by Role'!$C142,'2. Staff Costs (Annual)'!$G$13:$G$312,IF($C$11="ALL THEMES","*",$C$11)),0)</f>
        <v>0</v>
      </c>
      <c r="F142" s="287">
        <f ca="1">IFERROR(SUMIFS('2. Staff Costs (Annual)'!$W$13:$W$312,'2. Staff Costs (Annual)'!$I$13:$I$312,'Summary of Staff by Role'!$C142,'2. Staff Costs (Annual)'!$G$13:$G$312,IF($C$11="ALL THEMES","*",$C$11)),0)</f>
        <v>0</v>
      </c>
      <c r="G142" s="287">
        <f ca="1">IFERROR(SUMIFS('2. Staff Costs (Annual)'!$AB$13:$AB$312,'2. Staff Costs (Annual)'!$I$13:$I$312,'Summary of Staff by Role'!$C142,'2. Staff Costs (Annual)'!$G$13:$G$312,IF($C$11="ALL THEMES","*",$C$11)),0)</f>
        <v>0</v>
      </c>
      <c r="H142" s="287">
        <f ca="1">IFERROR(SUMIFS('2. Staff Costs (Annual)'!$AG$13:$AG$312,'2. Staff Costs (Annual)'!$I$13:$I$312,'Summary of Staff by Role'!$C142,'2. Staff Costs (Annual)'!$G$13:$G$312,IF($C$11="ALL THEMES","*",$C$11)),0)</f>
        <v>0</v>
      </c>
      <c r="I142" s="288">
        <f t="shared" ca="1" si="11"/>
        <v>0</v>
      </c>
      <c r="J142" s="4"/>
    </row>
    <row r="143" spans="2:10" ht="30" customHeight="1" x14ac:dyDescent="0.25">
      <c r="B143" s="51">
        <v>22</v>
      </c>
      <c r="C143" s="214" t="str">
        <f ca="1">IFERROR(OFFSET('1. Staff Posts&amp;Salary (Listing)'!$H$1,MATCH(B143,IF($C$11="ALL THEMES",'1. Staff Posts&amp;Salary (Listing)'!$R:$R,'1. Staff Posts&amp;Salary (Listing)'!$T:$T),0)-1,0),"")</f>
        <v/>
      </c>
      <c r="D143" s="287">
        <f ca="1">IFERROR(SUMIFS('2. Staff Costs (Annual)'!$M$13:$M$312,'2. Staff Costs (Annual)'!$I$13:$I$312,'Summary of Staff by Role'!$C143,'2. Staff Costs (Annual)'!$G$13:$G$312,IF($C$11="ALL THEMES","*",$C$11)),0)</f>
        <v>0</v>
      </c>
      <c r="E143" s="287">
        <f ca="1">IFERROR(SUMIFS('2. Staff Costs (Annual)'!$R$13:$R$312,'2. Staff Costs (Annual)'!$I$13:$I$312,'Summary of Staff by Role'!$C143,'2. Staff Costs (Annual)'!$G$13:$G$312,IF($C$11="ALL THEMES","*",$C$11)),0)</f>
        <v>0</v>
      </c>
      <c r="F143" s="287">
        <f ca="1">IFERROR(SUMIFS('2. Staff Costs (Annual)'!$W$13:$W$312,'2. Staff Costs (Annual)'!$I$13:$I$312,'Summary of Staff by Role'!$C143,'2. Staff Costs (Annual)'!$G$13:$G$312,IF($C$11="ALL THEMES","*",$C$11)),0)</f>
        <v>0</v>
      </c>
      <c r="G143" s="287">
        <f ca="1">IFERROR(SUMIFS('2. Staff Costs (Annual)'!$AB$13:$AB$312,'2. Staff Costs (Annual)'!$I$13:$I$312,'Summary of Staff by Role'!$C143,'2. Staff Costs (Annual)'!$G$13:$G$312,IF($C$11="ALL THEMES","*",$C$11)),0)</f>
        <v>0</v>
      </c>
      <c r="H143" s="287">
        <f ca="1">IFERROR(SUMIFS('2. Staff Costs (Annual)'!$AG$13:$AG$312,'2. Staff Costs (Annual)'!$I$13:$I$312,'Summary of Staff by Role'!$C143,'2. Staff Costs (Annual)'!$G$13:$G$312,IF($C$11="ALL THEMES","*",$C$11)),0)</f>
        <v>0</v>
      </c>
      <c r="I143" s="288">
        <f t="shared" ca="1" si="11"/>
        <v>0</v>
      </c>
      <c r="J143" s="4"/>
    </row>
    <row r="144" spans="2:10" ht="30" customHeight="1" x14ac:dyDescent="0.25">
      <c r="B144" s="51">
        <v>23</v>
      </c>
      <c r="C144" s="214" t="str">
        <f ca="1">IFERROR(OFFSET('1. Staff Posts&amp;Salary (Listing)'!$H$1,MATCH(B144,IF($C$11="ALL THEMES",'1. Staff Posts&amp;Salary (Listing)'!$R:$R,'1. Staff Posts&amp;Salary (Listing)'!$T:$T),0)-1,0),"")</f>
        <v/>
      </c>
      <c r="D144" s="287">
        <f ca="1">IFERROR(SUMIFS('2. Staff Costs (Annual)'!$M$13:$M$312,'2. Staff Costs (Annual)'!$I$13:$I$312,'Summary of Staff by Role'!$C144,'2. Staff Costs (Annual)'!$G$13:$G$312,IF($C$11="ALL THEMES","*",$C$11)),0)</f>
        <v>0</v>
      </c>
      <c r="E144" s="287">
        <f ca="1">IFERROR(SUMIFS('2. Staff Costs (Annual)'!$R$13:$R$312,'2. Staff Costs (Annual)'!$I$13:$I$312,'Summary of Staff by Role'!$C144,'2. Staff Costs (Annual)'!$G$13:$G$312,IF($C$11="ALL THEMES","*",$C$11)),0)</f>
        <v>0</v>
      </c>
      <c r="F144" s="287">
        <f ca="1">IFERROR(SUMIFS('2. Staff Costs (Annual)'!$W$13:$W$312,'2. Staff Costs (Annual)'!$I$13:$I$312,'Summary of Staff by Role'!$C144,'2. Staff Costs (Annual)'!$G$13:$G$312,IF($C$11="ALL THEMES","*",$C$11)),0)</f>
        <v>0</v>
      </c>
      <c r="G144" s="287">
        <f ca="1">IFERROR(SUMIFS('2. Staff Costs (Annual)'!$AB$13:$AB$312,'2. Staff Costs (Annual)'!$I$13:$I$312,'Summary of Staff by Role'!$C144,'2. Staff Costs (Annual)'!$G$13:$G$312,IF($C$11="ALL THEMES","*",$C$11)),0)</f>
        <v>0</v>
      </c>
      <c r="H144" s="287">
        <f ca="1">IFERROR(SUMIFS('2. Staff Costs (Annual)'!$AG$13:$AG$312,'2. Staff Costs (Annual)'!$I$13:$I$312,'Summary of Staff by Role'!$C144,'2. Staff Costs (Annual)'!$G$13:$G$312,IF($C$11="ALL THEMES","*",$C$11)),0)</f>
        <v>0</v>
      </c>
      <c r="I144" s="288">
        <f t="shared" ca="1" si="11"/>
        <v>0</v>
      </c>
      <c r="J144" s="4"/>
    </row>
    <row r="145" spans="2:10" ht="30" customHeight="1" x14ac:dyDescent="0.25">
      <c r="B145" s="51">
        <v>24</v>
      </c>
      <c r="C145" s="214" t="str">
        <f ca="1">IFERROR(OFFSET('1. Staff Posts&amp;Salary (Listing)'!$H$1,MATCH(B145,IF($C$11="ALL THEMES",'1. Staff Posts&amp;Salary (Listing)'!$R:$R,'1. Staff Posts&amp;Salary (Listing)'!$T:$T),0)-1,0),"")</f>
        <v/>
      </c>
      <c r="D145" s="287">
        <f ca="1">IFERROR(SUMIFS('2. Staff Costs (Annual)'!$M$13:$M$312,'2. Staff Costs (Annual)'!$I$13:$I$312,'Summary of Staff by Role'!$C145,'2. Staff Costs (Annual)'!$G$13:$G$312,IF($C$11="ALL THEMES","*",$C$11)),0)</f>
        <v>0</v>
      </c>
      <c r="E145" s="287">
        <f ca="1">IFERROR(SUMIFS('2. Staff Costs (Annual)'!$R$13:$R$312,'2. Staff Costs (Annual)'!$I$13:$I$312,'Summary of Staff by Role'!$C145,'2. Staff Costs (Annual)'!$G$13:$G$312,IF($C$11="ALL THEMES","*",$C$11)),0)</f>
        <v>0</v>
      </c>
      <c r="F145" s="287">
        <f ca="1">IFERROR(SUMIFS('2. Staff Costs (Annual)'!$W$13:$W$312,'2. Staff Costs (Annual)'!$I$13:$I$312,'Summary of Staff by Role'!$C145,'2. Staff Costs (Annual)'!$G$13:$G$312,IF($C$11="ALL THEMES","*",$C$11)),0)</f>
        <v>0</v>
      </c>
      <c r="G145" s="287">
        <f ca="1">IFERROR(SUMIFS('2. Staff Costs (Annual)'!$AB$13:$AB$312,'2. Staff Costs (Annual)'!$I$13:$I$312,'Summary of Staff by Role'!$C145,'2. Staff Costs (Annual)'!$G$13:$G$312,IF($C$11="ALL THEMES","*",$C$11)),0)</f>
        <v>0</v>
      </c>
      <c r="H145" s="287">
        <f ca="1">IFERROR(SUMIFS('2. Staff Costs (Annual)'!$AG$13:$AG$312,'2. Staff Costs (Annual)'!$I$13:$I$312,'Summary of Staff by Role'!$C145,'2. Staff Costs (Annual)'!$G$13:$G$312,IF($C$11="ALL THEMES","*",$C$11)),0)</f>
        <v>0</v>
      </c>
      <c r="I145" s="288">
        <f t="shared" ca="1" si="11"/>
        <v>0</v>
      </c>
      <c r="J145" s="4"/>
    </row>
    <row r="146" spans="2:10" ht="30" customHeight="1" x14ac:dyDescent="0.25">
      <c r="B146" s="51">
        <v>25</v>
      </c>
      <c r="C146" s="214" t="str">
        <f ca="1">IFERROR(OFFSET('1. Staff Posts&amp;Salary (Listing)'!$H$1,MATCH(B146,IF($C$11="ALL THEMES",'1. Staff Posts&amp;Salary (Listing)'!$R:$R,'1. Staff Posts&amp;Salary (Listing)'!$T:$T),0)-1,0),"")</f>
        <v/>
      </c>
      <c r="D146" s="287">
        <f ca="1">IFERROR(SUMIFS('2. Staff Costs (Annual)'!$M$13:$M$312,'2. Staff Costs (Annual)'!$I$13:$I$312,'Summary of Staff by Role'!$C146,'2. Staff Costs (Annual)'!$G$13:$G$312,IF($C$11="ALL THEMES","*",$C$11)),0)</f>
        <v>0</v>
      </c>
      <c r="E146" s="287">
        <f ca="1">IFERROR(SUMIFS('2. Staff Costs (Annual)'!$R$13:$R$312,'2. Staff Costs (Annual)'!$I$13:$I$312,'Summary of Staff by Role'!$C146,'2. Staff Costs (Annual)'!$G$13:$G$312,IF($C$11="ALL THEMES","*",$C$11)),0)</f>
        <v>0</v>
      </c>
      <c r="F146" s="287">
        <f ca="1">IFERROR(SUMIFS('2. Staff Costs (Annual)'!$W$13:$W$312,'2. Staff Costs (Annual)'!$I$13:$I$312,'Summary of Staff by Role'!$C146,'2. Staff Costs (Annual)'!$G$13:$G$312,IF($C$11="ALL THEMES","*",$C$11)),0)</f>
        <v>0</v>
      </c>
      <c r="G146" s="287">
        <f ca="1">IFERROR(SUMIFS('2. Staff Costs (Annual)'!$AB$13:$AB$312,'2. Staff Costs (Annual)'!$I$13:$I$312,'Summary of Staff by Role'!$C146,'2. Staff Costs (Annual)'!$G$13:$G$312,IF($C$11="ALL THEMES","*",$C$11)),0)</f>
        <v>0</v>
      </c>
      <c r="H146" s="287">
        <f ca="1">IFERROR(SUMIFS('2. Staff Costs (Annual)'!$AG$13:$AG$312,'2. Staff Costs (Annual)'!$I$13:$I$312,'Summary of Staff by Role'!$C146,'2. Staff Costs (Annual)'!$G$13:$G$312,IF($C$11="ALL THEMES","*",$C$11)),0)</f>
        <v>0</v>
      </c>
      <c r="I146" s="288">
        <f t="shared" ca="1" si="11"/>
        <v>0</v>
      </c>
      <c r="J146" s="4"/>
    </row>
    <row r="147" spans="2:10" ht="30" customHeight="1" x14ac:dyDescent="0.25">
      <c r="B147" s="51">
        <v>26</v>
      </c>
      <c r="C147" s="214" t="str">
        <f ca="1">IFERROR(OFFSET('1. Staff Posts&amp;Salary (Listing)'!$H$1,MATCH(B147,IF($C$11="ALL THEMES",'1. Staff Posts&amp;Salary (Listing)'!$R:$R,'1. Staff Posts&amp;Salary (Listing)'!$T:$T),0)-1,0),"")</f>
        <v/>
      </c>
      <c r="D147" s="287">
        <f ca="1">IFERROR(SUMIFS('2. Staff Costs (Annual)'!$M$13:$M$312,'2. Staff Costs (Annual)'!$I$13:$I$312,'Summary of Staff by Role'!$C147,'2. Staff Costs (Annual)'!$G$13:$G$312,IF($C$11="ALL THEMES","*",$C$11)),0)</f>
        <v>0</v>
      </c>
      <c r="E147" s="287">
        <f ca="1">IFERROR(SUMIFS('2. Staff Costs (Annual)'!$R$13:$R$312,'2. Staff Costs (Annual)'!$I$13:$I$312,'Summary of Staff by Role'!$C147,'2. Staff Costs (Annual)'!$G$13:$G$312,IF($C$11="ALL THEMES","*",$C$11)),0)</f>
        <v>0</v>
      </c>
      <c r="F147" s="287">
        <f ca="1">IFERROR(SUMIFS('2. Staff Costs (Annual)'!$W$13:$W$312,'2. Staff Costs (Annual)'!$I$13:$I$312,'Summary of Staff by Role'!$C147,'2. Staff Costs (Annual)'!$G$13:$G$312,IF($C$11="ALL THEMES","*",$C$11)),0)</f>
        <v>0</v>
      </c>
      <c r="G147" s="287">
        <f ca="1">IFERROR(SUMIFS('2. Staff Costs (Annual)'!$AB$13:$AB$312,'2. Staff Costs (Annual)'!$I$13:$I$312,'Summary of Staff by Role'!$C147,'2. Staff Costs (Annual)'!$G$13:$G$312,IF($C$11="ALL THEMES","*",$C$11)),0)</f>
        <v>0</v>
      </c>
      <c r="H147" s="287">
        <f ca="1">IFERROR(SUMIFS('2. Staff Costs (Annual)'!$AG$13:$AG$312,'2. Staff Costs (Annual)'!$I$13:$I$312,'Summary of Staff by Role'!$C147,'2. Staff Costs (Annual)'!$G$13:$G$312,IF($C$11="ALL THEMES","*",$C$11)),0)</f>
        <v>0</v>
      </c>
      <c r="I147" s="288">
        <f t="shared" ca="1" si="11"/>
        <v>0</v>
      </c>
      <c r="J147" s="4"/>
    </row>
    <row r="148" spans="2:10" ht="30" customHeight="1" x14ac:dyDescent="0.25">
      <c r="B148" s="51">
        <v>27</v>
      </c>
      <c r="C148" s="214" t="str">
        <f ca="1">IFERROR(OFFSET('1. Staff Posts&amp;Salary (Listing)'!$H$1,MATCH(B148,IF($C$11="ALL THEMES",'1. Staff Posts&amp;Salary (Listing)'!$R:$R,'1. Staff Posts&amp;Salary (Listing)'!$T:$T),0)-1,0),"")</f>
        <v/>
      </c>
      <c r="D148" s="287">
        <f ca="1">IFERROR(SUMIFS('2. Staff Costs (Annual)'!$M$13:$M$312,'2. Staff Costs (Annual)'!$I$13:$I$312,'Summary of Staff by Role'!$C148,'2. Staff Costs (Annual)'!$G$13:$G$312,IF($C$11="ALL THEMES","*",$C$11)),0)</f>
        <v>0</v>
      </c>
      <c r="E148" s="287">
        <f ca="1">IFERROR(SUMIFS('2. Staff Costs (Annual)'!$R$13:$R$312,'2. Staff Costs (Annual)'!$I$13:$I$312,'Summary of Staff by Role'!$C148,'2. Staff Costs (Annual)'!$G$13:$G$312,IF($C$11="ALL THEMES","*",$C$11)),0)</f>
        <v>0</v>
      </c>
      <c r="F148" s="287">
        <f ca="1">IFERROR(SUMIFS('2. Staff Costs (Annual)'!$W$13:$W$312,'2. Staff Costs (Annual)'!$I$13:$I$312,'Summary of Staff by Role'!$C148,'2. Staff Costs (Annual)'!$G$13:$G$312,IF($C$11="ALL THEMES","*",$C$11)),0)</f>
        <v>0</v>
      </c>
      <c r="G148" s="287">
        <f ca="1">IFERROR(SUMIFS('2. Staff Costs (Annual)'!$AB$13:$AB$312,'2. Staff Costs (Annual)'!$I$13:$I$312,'Summary of Staff by Role'!$C148,'2. Staff Costs (Annual)'!$G$13:$G$312,IF($C$11="ALL THEMES","*",$C$11)),0)</f>
        <v>0</v>
      </c>
      <c r="H148" s="287">
        <f ca="1">IFERROR(SUMIFS('2. Staff Costs (Annual)'!$AG$13:$AG$312,'2. Staff Costs (Annual)'!$I$13:$I$312,'Summary of Staff by Role'!$C148,'2. Staff Costs (Annual)'!$G$13:$G$312,IF($C$11="ALL THEMES","*",$C$11)),0)</f>
        <v>0</v>
      </c>
      <c r="I148" s="288">
        <f t="shared" ca="1" si="11"/>
        <v>0</v>
      </c>
      <c r="J148" s="4"/>
    </row>
    <row r="149" spans="2:10" ht="30" customHeight="1" x14ac:dyDescent="0.25">
      <c r="B149" s="51">
        <v>28</v>
      </c>
      <c r="C149" s="214" t="str">
        <f ca="1">IFERROR(OFFSET('1. Staff Posts&amp;Salary (Listing)'!$H$1,MATCH(B149,IF($C$11="ALL THEMES",'1. Staff Posts&amp;Salary (Listing)'!$R:$R,'1. Staff Posts&amp;Salary (Listing)'!$T:$T),0)-1,0),"")</f>
        <v/>
      </c>
      <c r="D149" s="287">
        <f ca="1">IFERROR(SUMIFS('2. Staff Costs (Annual)'!$M$13:$M$312,'2. Staff Costs (Annual)'!$I$13:$I$312,'Summary of Staff by Role'!$C149,'2. Staff Costs (Annual)'!$G$13:$G$312,IF($C$11="ALL THEMES","*",$C$11)),0)</f>
        <v>0</v>
      </c>
      <c r="E149" s="287">
        <f ca="1">IFERROR(SUMIFS('2. Staff Costs (Annual)'!$R$13:$R$312,'2. Staff Costs (Annual)'!$I$13:$I$312,'Summary of Staff by Role'!$C149,'2. Staff Costs (Annual)'!$G$13:$G$312,IF($C$11="ALL THEMES","*",$C$11)),0)</f>
        <v>0</v>
      </c>
      <c r="F149" s="287">
        <f ca="1">IFERROR(SUMIFS('2. Staff Costs (Annual)'!$W$13:$W$312,'2. Staff Costs (Annual)'!$I$13:$I$312,'Summary of Staff by Role'!$C149,'2. Staff Costs (Annual)'!$G$13:$G$312,IF($C$11="ALL THEMES","*",$C$11)),0)</f>
        <v>0</v>
      </c>
      <c r="G149" s="287">
        <f ca="1">IFERROR(SUMIFS('2. Staff Costs (Annual)'!$AB$13:$AB$312,'2. Staff Costs (Annual)'!$I$13:$I$312,'Summary of Staff by Role'!$C149,'2. Staff Costs (Annual)'!$G$13:$G$312,IF($C$11="ALL THEMES","*",$C$11)),0)</f>
        <v>0</v>
      </c>
      <c r="H149" s="287">
        <f ca="1">IFERROR(SUMIFS('2. Staff Costs (Annual)'!$AG$13:$AG$312,'2. Staff Costs (Annual)'!$I$13:$I$312,'Summary of Staff by Role'!$C149,'2. Staff Costs (Annual)'!$G$13:$G$312,IF($C$11="ALL THEMES","*",$C$11)),0)</f>
        <v>0</v>
      </c>
      <c r="I149" s="288">
        <f t="shared" ca="1" si="11"/>
        <v>0</v>
      </c>
      <c r="J149" s="4"/>
    </row>
    <row r="150" spans="2:10" ht="30" customHeight="1" x14ac:dyDescent="0.25">
      <c r="B150" s="51">
        <v>29</v>
      </c>
      <c r="C150" s="214" t="str">
        <f ca="1">IFERROR(OFFSET('1. Staff Posts&amp;Salary (Listing)'!$H$1,MATCH(B150,IF($C$11="ALL THEMES",'1. Staff Posts&amp;Salary (Listing)'!$R:$R,'1. Staff Posts&amp;Salary (Listing)'!$T:$T),0)-1,0),"")</f>
        <v/>
      </c>
      <c r="D150" s="287">
        <f ca="1">IFERROR(SUMIFS('2. Staff Costs (Annual)'!$M$13:$M$312,'2. Staff Costs (Annual)'!$I$13:$I$312,'Summary of Staff by Role'!$C150,'2. Staff Costs (Annual)'!$G$13:$G$312,IF($C$11="ALL THEMES","*",$C$11)),0)</f>
        <v>0</v>
      </c>
      <c r="E150" s="287">
        <f ca="1">IFERROR(SUMIFS('2. Staff Costs (Annual)'!$R$13:$R$312,'2. Staff Costs (Annual)'!$I$13:$I$312,'Summary of Staff by Role'!$C150,'2. Staff Costs (Annual)'!$G$13:$G$312,IF($C$11="ALL THEMES","*",$C$11)),0)</f>
        <v>0</v>
      </c>
      <c r="F150" s="287">
        <f ca="1">IFERROR(SUMIFS('2. Staff Costs (Annual)'!$W$13:$W$312,'2. Staff Costs (Annual)'!$I$13:$I$312,'Summary of Staff by Role'!$C150,'2. Staff Costs (Annual)'!$G$13:$G$312,IF($C$11="ALL THEMES","*",$C$11)),0)</f>
        <v>0</v>
      </c>
      <c r="G150" s="287">
        <f ca="1">IFERROR(SUMIFS('2. Staff Costs (Annual)'!$AB$13:$AB$312,'2. Staff Costs (Annual)'!$I$13:$I$312,'Summary of Staff by Role'!$C150,'2. Staff Costs (Annual)'!$G$13:$G$312,IF($C$11="ALL THEMES","*",$C$11)),0)</f>
        <v>0</v>
      </c>
      <c r="H150" s="287">
        <f ca="1">IFERROR(SUMIFS('2. Staff Costs (Annual)'!$AG$13:$AG$312,'2. Staff Costs (Annual)'!$I$13:$I$312,'Summary of Staff by Role'!$C150,'2. Staff Costs (Annual)'!$G$13:$G$312,IF($C$11="ALL THEMES","*",$C$11)),0)</f>
        <v>0</v>
      </c>
      <c r="I150" s="288">
        <f t="shared" ca="1" si="11"/>
        <v>0</v>
      </c>
      <c r="J150" s="4"/>
    </row>
    <row r="151" spans="2:10" ht="30" customHeight="1" x14ac:dyDescent="0.25">
      <c r="B151" s="51">
        <v>30</v>
      </c>
      <c r="C151" s="214" t="str">
        <f ca="1">IFERROR(OFFSET('1. Staff Posts&amp;Salary (Listing)'!$H$1,MATCH(B151,IF($C$11="ALL THEMES",'1. Staff Posts&amp;Salary (Listing)'!$R:$R,'1. Staff Posts&amp;Salary (Listing)'!$T:$T),0)-1,0),"")</f>
        <v/>
      </c>
      <c r="D151" s="287">
        <f ca="1">IFERROR(SUMIFS('2. Staff Costs (Annual)'!$M$13:$M$312,'2. Staff Costs (Annual)'!$I$13:$I$312,'Summary of Staff by Role'!$C151,'2. Staff Costs (Annual)'!$G$13:$G$312,IF($C$11="ALL THEMES","*",$C$11)),0)</f>
        <v>0</v>
      </c>
      <c r="E151" s="287">
        <f ca="1">IFERROR(SUMIFS('2. Staff Costs (Annual)'!$R$13:$R$312,'2. Staff Costs (Annual)'!$I$13:$I$312,'Summary of Staff by Role'!$C151,'2. Staff Costs (Annual)'!$G$13:$G$312,IF($C$11="ALL THEMES","*",$C$11)),0)</f>
        <v>0</v>
      </c>
      <c r="F151" s="287">
        <f ca="1">IFERROR(SUMIFS('2. Staff Costs (Annual)'!$W$13:$W$312,'2. Staff Costs (Annual)'!$I$13:$I$312,'Summary of Staff by Role'!$C151,'2. Staff Costs (Annual)'!$G$13:$G$312,IF($C$11="ALL THEMES","*",$C$11)),0)</f>
        <v>0</v>
      </c>
      <c r="G151" s="287">
        <f ca="1">IFERROR(SUMIFS('2. Staff Costs (Annual)'!$AB$13:$AB$312,'2. Staff Costs (Annual)'!$I$13:$I$312,'Summary of Staff by Role'!$C151,'2. Staff Costs (Annual)'!$G$13:$G$312,IF($C$11="ALL THEMES","*",$C$11)),0)</f>
        <v>0</v>
      </c>
      <c r="H151" s="287">
        <f ca="1">IFERROR(SUMIFS('2. Staff Costs (Annual)'!$AG$13:$AG$312,'2. Staff Costs (Annual)'!$I$13:$I$312,'Summary of Staff by Role'!$C151,'2. Staff Costs (Annual)'!$G$13:$G$312,IF($C$11="ALL THEMES","*",$C$11)),0)</f>
        <v>0</v>
      </c>
      <c r="I151" s="288">
        <f t="shared" ca="1" si="11"/>
        <v>0</v>
      </c>
      <c r="J151" s="4"/>
    </row>
    <row r="152" spans="2:10" ht="30" customHeight="1" x14ac:dyDescent="0.25">
      <c r="B152" s="51">
        <v>31</v>
      </c>
      <c r="C152" s="214" t="str">
        <f ca="1">IFERROR(OFFSET('1. Staff Posts&amp;Salary (Listing)'!$H$1,MATCH(B152,IF($C$11="ALL THEMES",'1. Staff Posts&amp;Salary (Listing)'!$R:$R,'1. Staff Posts&amp;Salary (Listing)'!$T:$T),0)-1,0),"")</f>
        <v/>
      </c>
      <c r="D152" s="287">
        <f ca="1">IFERROR(SUMIFS('2. Staff Costs (Annual)'!$M$13:$M$312,'2. Staff Costs (Annual)'!$I$13:$I$312,'Summary of Staff by Role'!$C152,'2. Staff Costs (Annual)'!$G$13:$G$312,IF($C$11="ALL THEMES","*",$C$11)),0)</f>
        <v>0</v>
      </c>
      <c r="E152" s="287">
        <f ca="1">IFERROR(SUMIFS('2. Staff Costs (Annual)'!$R$13:$R$312,'2. Staff Costs (Annual)'!$I$13:$I$312,'Summary of Staff by Role'!$C152,'2. Staff Costs (Annual)'!$G$13:$G$312,IF($C$11="ALL THEMES","*",$C$11)),0)</f>
        <v>0</v>
      </c>
      <c r="F152" s="287">
        <f ca="1">IFERROR(SUMIFS('2. Staff Costs (Annual)'!$W$13:$W$312,'2. Staff Costs (Annual)'!$I$13:$I$312,'Summary of Staff by Role'!$C152,'2. Staff Costs (Annual)'!$G$13:$G$312,IF($C$11="ALL THEMES","*",$C$11)),0)</f>
        <v>0</v>
      </c>
      <c r="G152" s="287">
        <f ca="1">IFERROR(SUMIFS('2. Staff Costs (Annual)'!$AB$13:$AB$312,'2. Staff Costs (Annual)'!$I$13:$I$312,'Summary of Staff by Role'!$C152,'2. Staff Costs (Annual)'!$G$13:$G$312,IF($C$11="ALL THEMES","*",$C$11)),0)</f>
        <v>0</v>
      </c>
      <c r="H152" s="287">
        <f ca="1">IFERROR(SUMIFS('2. Staff Costs (Annual)'!$AG$13:$AG$312,'2. Staff Costs (Annual)'!$I$13:$I$312,'Summary of Staff by Role'!$C152,'2. Staff Costs (Annual)'!$G$13:$G$312,IF($C$11="ALL THEMES","*",$C$11)),0)</f>
        <v>0</v>
      </c>
      <c r="I152" s="288">
        <f t="shared" ca="1" si="11"/>
        <v>0</v>
      </c>
      <c r="J152" s="4"/>
    </row>
    <row r="153" spans="2:10" ht="30" customHeight="1" x14ac:dyDescent="0.25">
      <c r="B153" s="51">
        <v>32</v>
      </c>
      <c r="C153" s="214" t="str">
        <f ca="1">IFERROR(OFFSET('1. Staff Posts&amp;Salary (Listing)'!$H$1,MATCH(B153,IF($C$11="ALL THEMES",'1. Staff Posts&amp;Salary (Listing)'!$R:$R,'1. Staff Posts&amp;Salary (Listing)'!$T:$T),0)-1,0),"")</f>
        <v/>
      </c>
      <c r="D153" s="287">
        <f ca="1">IFERROR(SUMIFS('2. Staff Costs (Annual)'!$M$13:$M$312,'2. Staff Costs (Annual)'!$I$13:$I$312,'Summary of Staff by Role'!$C153,'2. Staff Costs (Annual)'!$G$13:$G$312,IF($C$11="ALL THEMES","*",$C$11)),0)</f>
        <v>0</v>
      </c>
      <c r="E153" s="287">
        <f ca="1">IFERROR(SUMIFS('2. Staff Costs (Annual)'!$R$13:$R$312,'2. Staff Costs (Annual)'!$I$13:$I$312,'Summary of Staff by Role'!$C153,'2. Staff Costs (Annual)'!$G$13:$G$312,IF($C$11="ALL THEMES","*",$C$11)),0)</f>
        <v>0</v>
      </c>
      <c r="F153" s="287">
        <f ca="1">IFERROR(SUMIFS('2. Staff Costs (Annual)'!$W$13:$W$312,'2. Staff Costs (Annual)'!$I$13:$I$312,'Summary of Staff by Role'!$C153,'2. Staff Costs (Annual)'!$G$13:$G$312,IF($C$11="ALL THEMES","*",$C$11)),0)</f>
        <v>0</v>
      </c>
      <c r="G153" s="287">
        <f ca="1">IFERROR(SUMIFS('2. Staff Costs (Annual)'!$AB$13:$AB$312,'2. Staff Costs (Annual)'!$I$13:$I$312,'Summary of Staff by Role'!$C153,'2. Staff Costs (Annual)'!$G$13:$G$312,IF($C$11="ALL THEMES","*",$C$11)),0)</f>
        <v>0</v>
      </c>
      <c r="H153" s="287">
        <f ca="1">IFERROR(SUMIFS('2. Staff Costs (Annual)'!$AG$13:$AG$312,'2. Staff Costs (Annual)'!$I$13:$I$312,'Summary of Staff by Role'!$C153,'2. Staff Costs (Annual)'!$G$13:$G$312,IF($C$11="ALL THEMES","*",$C$11)),0)</f>
        <v>0</v>
      </c>
      <c r="I153" s="288">
        <f t="shared" ca="1" si="11"/>
        <v>0</v>
      </c>
      <c r="J153" s="4"/>
    </row>
    <row r="154" spans="2:10" ht="30" customHeight="1" x14ac:dyDescent="0.25">
      <c r="B154" s="51">
        <v>33</v>
      </c>
      <c r="C154" s="214" t="str">
        <f ca="1">IFERROR(OFFSET('1. Staff Posts&amp;Salary (Listing)'!$H$1,MATCH(B154,IF($C$11="ALL THEMES",'1. Staff Posts&amp;Salary (Listing)'!$R:$R,'1. Staff Posts&amp;Salary (Listing)'!$T:$T),0)-1,0),"")</f>
        <v/>
      </c>
      <c r="D154" s="287">
        <f ca="1">IFERROR(SUMIFS('2. Staff Costs (Annual)'!$M$13:$M$312,'2. Staff Costs (Annual)'!$I$13:$I$312,'Summary of Staff by Role'!$C154,'2. Staff Costs (Annual)'!$G$13:$G$312,IF($C$11="ALL THEMES","*",$C$11)),0)</f>
        <v>0</v>
      </c>
      <c r="E154" s="287">
        <f ca="1">IFERROR(SUMIFS('2. Staff Costs (Annual)'!$R$13:$R$312,'2. Staff Costs (Annual)'!$I$13:$I$312,'Summary of Staff by Role'!$C154,'2. Staff Costs (Annual)'!$G$13:$G$312,IF($C$11="ALL THEMES","*",$C$11)),0)</f>
        <v>0</v>
      </c>
      <c r="F154" s="287">
        <f ca="1">IFERROR(SUMIFS('2. Staff Costs (Annual)'!$W$13:$W$312,'2. Staff Costs (Annual)'!$I$13:$I$312,'Summary of Staff by Role'!$C154,'2. Staff Costs (Annual)'!$G$13:$G$312,IF($C$11="ALL THEMES","*",$C$11)),0)</f>
        <v>0</v>
      </c>
      <c r="G154" s="287">
        <f ca="1">IFERROR(SUMIFS('2. Staff Costs (Annual)'!$AB$13:$AB$312,'2. Staff Costs (Annual)'!$I$13:$I$312,'Summary of Staff by Role'!$C154,'2. Staff Costs (Annual)'!$G$13:$G$312,IF($C$11="ALL THEMES","*",$C$11)),0)</f>
        <v>0</v>
      </c>
      <c r="H154" s="287">
        <f ca="1">IFERROR(SUMIFS('2. Staff Costs (Annual)'!$AG$13:$AG$312,'2. Staff Costs (Annual)'!$I$13:$I$312,'Summary of Staff by Role'!$C154,'2. Staff Costs (Annual)'!$G$13:$G$312,IF($C$11="ALL THEMES","*",$C$11)),0)</f>
        <v>0</v>
      </c>
      <c r="I154" s="288">
        <f t="shared" ca="1" si="11"/>
        <v>0</v>
      </c>
      <c r="J154" s="4"/>
    </row>
    <row r="155" spans="2:10" ht="30" customHeight="1" x14ac:dyDescent="0.25">
      <c r="B155" s="51">
        <v>34</v>
      </c>
      <c r="C155" s="214" t="str">
        <f ca="1">IFERROR(OFFSET('1. Staff Posts&amp;Salary (Listing)'!$H$1,MATCH(B155,IF($C$11="ALL THEMES",'1. Staff Posts&amp;Salary (Listing)'!$R:$R,'1. Staff Posts&amp;Salary (Listing)'!$T:$T),0)-1,0),"")</f>
        <v/>
      </c>
      <c r="D155" s="287">
        <f ca="1">IFERROR(SUMIFS('2. Staff Costs (Annual)'!$M$13:$M$312,'2. Staff Costs (Annual)'!$I$13:$I$312,'Summary of Staff by Role'!$C155,'2. Staff Costs (Annual)'!$G$13:$G$312,IF($C$11="ALL THEMES","*",$C$11)),0)</f>
        <v>0</v>
      </c>
      <c r="E155" s="287">
        <f ca="1">IFERROR(SUMIFS('2. Staff Costs (Annual)'!$R$13:$R$312,'2. Staff Costs (Annual)'!$I$13:$I$312,'Summary of Staff by Role'!$C155,'2. Staff Costs (Annual)'!$G$13:$G$312,IF($C$11="ALL THEMES","*",$C$11)),0)</f>
        <v>0</v>
      </c>
      <c r="F155" s="287">
        <f ca="1">IFERROR(SUMIFS('2. Staff Costs (Annual)'!$W$13:$W$312,'2. Staff Costs (Annual)'!$I$13:$I$312,'Summary of Staff by Role'!$C155,'2. Staff Costs (Annual)'!$G$13:$G$312,IF($C$11="ALL THEMES","*",$C$11)),0)</f>
        <v>0</v>
      </c>
      <c r="G155" s="287">
        <f ca="1">IFERROR(SUMIFS('2. Staff Costs (Annual)'!$AB$13:$AB$312,'2. Staff Costs (Annual)'!$I$13:$I$312,'Summary of Staff by Role'!$C155,'2. Staff Costs (Annual)'!$G$13:$G$312,IF($C$11="ALL THEMES","*",$C$11)),0)</f>
        <v>0</v>
      </c>
      <c r="H155" s="287">
        <f ca="1">IFERROR(SUMIFS('2. Staff Costs (Annual)'!$AG$13:$AG$312,'2. Staff Costs (Annual)'!$I$13:$I$312,'Summary of Staff by Role'!$C155,'2. Staff Costs (Annual)'!$G$13:$G$312,IF($C$11="ALL THEMES","*",$C$11)),0)</f>
        <v>0</v>
      </c>
      <c r="I155" s="288">
        <f t="shared" ca="1" si="11"/>
        <v>0</v>
      </c>
      <c r="J155" s="4"/>
    </row>
    <row r="156" spans="2:10" ht="30" customHeight="1" x14ac:dyDescent="0.25">
      <c r="B156" s="51">
        <v>35</v>
      </c>
      <c r="C156" s="214" t="str">
        <f ca="1">IFERROR(OFFSET('1. Staff Posts&amp;Salary (Listing)'!$H$1,MATCH(B156,IF($C$11="ALL THEMES",'1. Staff Posts&amp;Salary (Listing)'!$R:$R,'1. Staff Posts&amp;Salary (Listing)'!$T:$T),0)-1,0),"")</f>
        <v/>
      </c>
      <c r="D156" s="287">
        <f ca="1">IFERROR(SUMIFS('2. Staff Costs (Annual)'!$M$13:$M$312,'2. Staff Costs (Annual)'!$I$13:$I$312,'Summary of Staff by Role'!$C156,'2. Staff Costs (Annual)'!$G$13:$G$312,IF($C$11="ALL THEMES","*",$C$11)),0)</f>
        <v>0</v>
      </c>
      <c r="E156" s="287">
        <f ca="1">IFERROR(SUMIFS('2. Staff Costs (Annual)'!$R$13:$R$312,'2. Staff Costs (Annual)'!$I$13:$I$312,'Summary of Staff by Role'!$C156,'2. Staff Costs (Annual)'!$G$13:$G$312,IF($C$11="ALL THEMES","*",$C$11)),0)</f>
        <v>0</v>
      </c>
      <c r="F156" s="287">
        <f ca="1">IFERROR(SUMIFS('2. Staff Costs (Annual)'!$W$13:$W$312,'2. Staff Costs (Annual)'!$I$13:$I$312,'Summary of Staff by Role'!$C156,'2. Staff Costs (Annual)'!$G$13:$G$312,IF($C$11="ALL THEMES","*",$C$11)),0)</f>
        <v>0</v>
      </c>
      <c r="G156" s="287">
        <f ca="1">IFERROR(SUMIFS('2. Staff Costs (Annual)'!$AB$13:$AB$312,'2. Staff Costs (Annual)'!$I$13:$I$312,'Summary of Staff by Role'!$C156,'2. Staff Costs (Annual)'!$G$13:$G$312,IF($C$11="ALL THEMES","*",$C$11)),0)</f>
        <v>0</v>
      </c>
      <c r="H156" s="287">
        <f ca="1">IFERROR(SUMIFS('2. Staff Costs (Annual)'!$AG$13:$AG$312,'2. Staff Costs (Annual)'!$I$13:$I$312,'Summary of Staff by Role'!$C156,'2. Staff Costs (Annual)'!$G$13:$G$312,IF($C$11="ALL THEMES","*",$C$11)),0)</f>
        <v>0</v>
      </c>
      <c r="I156" s="288">
        <f t="shared" ca="1" si="11"/>
        <v>0</v>
      </c>
      <c r="J156" s="4"/>
    </row>
    <row r="157" spans="2:10" ht="30" customHeight="1" x14ac:dyDescent="0.25">
      <c r="B157" s="51">
        <v>36</v>
      </c>
      <c r="C157" s="214" t="str">
        <f ca="1">IFERROR(OFFSET('1. Staff Posts&amp;Salary (Listing)'!$H$1,MATCH(B157,IF($C$11="ALL THEMES",'1. Staff Posts&amp;Salary (Listing)'!$R:$R,'1. Staff Posts&amp;Salary (Listing)'!$T:$T),0)-1,0),"")</f>
        <v/>
      </c>
      <c r="D157" s="287">
        <f ca="1">IFERROR(SUMIFS('2. Staff Costs (Annual)'!$M$13:$M$312,'2. Staff Costs (Annual)'!$I$13:$I$312,'Summary of Staff by Role'!$C157,'2. Staff Costs (Annual)'!$G$13:$G$312,IF($C$11="ALL THEMES","*",$C$11)),0)</f>
        <v>0</v>
      </c>
      <c r="E157" s="287">
        <f ca="1">IFERROR(SUMIFS('2. Staff Costs (Annual)'!$R$13:$R$312,'2. Staff Costs (Annual)'!$I$13:$I$312,'Summary of Staff by Role'!$C157,'2. Staff Costs (Annual)'!$G$13:$G$312,IF($C$11="ALL THEMES","*",$C$11)),0)</f>
        <v>0</v>
      </c>
      <c r="F157" s="287">
        <f ca="1">IFERROR(SUMIFS('2. Staff Costs (Annual)'!$W$13:$W$312,'2. Staff Costs (Annual)'!$I$13:$I$312,'Summary of Staff by Role'!$C157,'2. Staff Costs (Annual)'!$G$13:$G$312,IF($C$11="ALL THEMES","*",$C$11)),0)</f>
        <v>0</v>
      </c>
      <c r="G157" s="287">
        <f ca="1">IFERROR(SUMIFS('2. Staff Costs (Annual)'!$AB$13:$AB$312,'2. Staff Costs (Annual)'!$I$13:$I$312,'Summary of Staff by Role'!$C157,'2. Staff Costs (Annual)'!$G$13:$G$312,IF($C$11="ALL THEMES","*",$C$11)),0)</f>
        <v>0</v>
      </c>
      <c r="H157" s="287">
        <f ca="1">IFERROR(SUMIFS('2. Staff Costs (Annual)'!$AG$13:$AG$312,'2. Staff Costs (Annual)'!$I$13:$I$312,'Summary of Staff by Role'!$C157,'2. Staff Costs (Annual)'!$G$13:$G$312,IF($C$11="ALL THEMES","*",$C$11)),0)</f>
        <v>0</v>
      </c>
      <c r="I157" s="288">
        <f t="shared" ca="1" si="11"/>
        <v>0</v>
      </c>
      <c r="J157" s="4"/>
    </row>
    <row r="158" spans="2:10" ht="30" customHeight="1" x14ac:dyDescent="0.25">
      <c r="B158" s="51">
        <v>37</v>
      </c>
      <c r="C158" s="214" t="str">
        <f ca="1">IFERROR(OFFSET('1. Staff Posts&amp;Salary (Listing)'!$H$1,MATCH(B158,IF($C$11="ALL THEMES",'1. Staff Posts&amp;Salary (Listing)'!$R:$R,'1. Staff Posts&amp;Salary (Listing)'!$T:$T),0)-1,0),"")</f>
        <v/>
      </c>
      <c r="D158" s="287">
        <f ca="1">IFERROR(SUMIFS('2. Staff Costs (Annual)'!$M$13:$M$312,'2. Staff Costs (Annual)'!$I$13:$I$312,'Summary of Staff by Role'!$C158,'2. Staff Costs (Annual)'!$G$13:$G$312,IF($C$11="ALL THEMES","*",$C$11)),0)</f>
        <v>0</v>
      </c>
      <c r="E158" s="287">
        <f ca="1">IFERROR(SUMIFS('2. Staff Costs (Annual)'!$R$13:$R$312,'2. Staff Costs (Annual)'!$I$13:$I$312,'Summary of Staff by Role'!$C158,'2. Staff Costs (Annual)'!$G$13:$G$312,IF($C$11="ALL THEMES","*",$C$11)),0)</f>
        <v>0</v>
      </c>
      <c r="F158" s="287">
        <f ca="1">IFERROR(SUMIFS('2. Staff Costs (Annual)'!$W$13:$W$312,'2. Staff Costs (Annual)'!$I$13:$I$312,'Summary of Staff by Role'!$C158,'2. Staff Costs (Annual)'!$G$13:$G$312,IF($C$11="ALL THEMES","*",$C$11)),0)</f>
        <v>0</v>
      </c>
      <c r="G158" s="287">
        <f ca="1">IFERROR(SUMIFS('2. Staff Costs (Annual)'!$AB$13:$AB$312,'2. Staff Costs (Annual)'!$I$13:$I$312,'Summary of Staff by Role'!$C158,'2. Staff Costs (Annual)'!$G$13:$G$312,IF($C$11="ALL THEMES","*",$C$11)),0)</f>
        <v>0</v>
      </c>
      <c r="H158" s="287">
        <f ca="1">IFERROR(SUMIFS('2. Staff Costs (Annual)'!$AG$13:$AG$312,'2. Staff Costs (Annual)'!$I$13:$I$312,'Summary of Staff by Role'!$C158,'2. Staff Costs (Annual)'!$G$13:$G$312,IF($C$11="ALL THEMES","*",$C$11)),0)</f>
        <v>0</v>
      </c>
      <c r="I158" s="288">
        <f t="shared" ca="1" si="11"/>
        <v>0</v>
      </c>
      <c r="J158" s="4"/>
    </row>
    <row r="159" spans="2:10" ht="30" customHeight="1" x14ac:dyDescent="0.25">
      <c r="B159" s="51">
        <v>38</v>
      </c>
      <c r="C159" s="214" t="str">
        <f ca="1">IFERROR(OFFSET('1. Staff Posts&amp;Salary (Listing)'!$H$1,MATCH(B159,IF($C$11="ALL THEMES",'1. Staff Posts&amp;Salary (Listing)'!$R:$R,'1. Staff Posts&amp;Salary (Listing)'!$T:$T),0)-1,0),"")</f>
        <v/>
      </c>
      <c r="D159" s="287">
        <f ca="1">IFERROR(SUMIFS('2. Staff Costs (Annual)'!$M$13:$M$312,'2. Staff Costs (Annual)'!$I$13:$I$312,'Summary of Staff by Role'!$C159,'2. Staff Costs (Annual)'!$G$13:$G$312,IF($C$11="ALL THEMES","*",$C$11)),0)</f>
        <v>0</v>
      </c>
      <c r="E159" s="287">
        <f ca="1">IFERROR(SUMIFS('2. Staff Costs (Annual)'!$R$13:$R$312,'2. Staff Costs (Annual)'!$I$13:$I$312,'Summary of Staff by Role'!$C159,'2. Staff Costs (Annual)'!$G$13:$G$312,IF($C$11="ALL THEMES","*",$C$11)),0)</f>
        <v>0</v>
      </c>
      <c r="F159" s="287">
        <f ca="1">IFERROR(SUMIFS('2. Staff Costs (Annual)'!$W$13:$W$312,'2. Staff Costs (Annual)'!$I$13:$I$312,'Summary of Staff by Role'!$C159,'2. Staff Costs (Annual)'!$G$13:$G$312,IF($C$11="ALL THEMES","*",$C$11)),0)</f>
        <v>0</v>
      </c>
      <c r="G159" s="287">
        <f ca="1">IFERROR(SUMIFS('2. Staff Costs (Annual)'!$AB$13:$AB$312,'2. Staff Costs (Annual)'!$I$13:$I$312,'Summary of Staff by Role'!$C159,'2. Staff Costs (Annual)'!$G$13:$G$312,IF($C$11="ALL THEMES","*",$C$11)),0)</f>
        <v>0</v>
      </c>
      <c r="H159" s="287">
        <f ca="1">IFERROR(SUMIFS('2. Staff Costs (Annual)'!$AG$13:$AG$312,'2. Staff Costs (Annual)'!$I$13:$I$312,'Summary of Staff by Role'!$C159,'2. Staff Costs (Annual)'!$G$13:$G$312,IF($C$11="ALL THEMES","*",$C$11)),0)</f>
        <v>0</v>
      </c>
      <c r="I159" s="288">
        <f t="shared" ca="1" si="11"/>
        <v>0</v>
      </c>
      <c r="J159" s="4"/>
    </row>
    <row r="160" spans="2:10" ht="30" customHeight="1" x14ac:dyDescent="0.25">
      <c r="B160" s="51">
        <v>39</v>
      </c>
      <c r="C160" s="214" t="str">
        <f ca="1">IFERROR(OFFSET('1. Staff Posts&amp;Salary (Listing)'!$H$1,MATCH(B160,IF($C$11="ALL THEMES",'1. Staff Posts&amp;Salary (Listing)'!$R:$R,'1. Staff Posts&amp;Salary (Listing)'!$T:$T),0)-1,0),"")</f>
        <v/>
      </c>
      <c r="D160" s="287">
        <f ca="1">IFERROR(SUMIFS('2. Staff Costs (Annual)'!$M$13:$M$312,'2. Staff Costs (Annual)'!$I$13:$I$312,'Summary of Staff by Role'!$C160,'2. Staff Costs (Annual)'!$G$13:$G$312,IF($C$11="ALL THEMES","*",$C$11)),0)</f>
        <v>0</v>
      </c>
      <c r="E160" s="287">
        <f ca="1">IFERROR(SUMIFS('2. Staff Costs (Annual)'!$R$13:$R$312,'2. Staff Costs (Annual)'!$I$13:$I$312,'Summary of Staff by Role'!$C160,'2. Staff Costs (Annual)'!$G$13:$G$312,IF($C$11="ALL THEMES","*",$C$11)),0)</f>
        <v>0</v>
      </c>
      <c r="F160" s="287">
        <f ca="1">IFERROR(SUMIFS('2. Staff Costs (Annual)'!$W$13:$W$312,'2. Staff Costs (Annual)'!$I$13:$I$312,'Summary of Staff by Role'!$C160,'2. Staff Costs (Annual)'!$G$13:$G$312,IF($C$11="ALL THEMES","*",$C$11)),0)</f>
        <v>0</v>
      </c>
      <c r="G160" s="287">
        <f ca="1">IFERROR(SUMIFS('2. Staff Costs (Annual)'!$AB$13:$AB$312,'2. Staff Costs (Annual)'!$I$13:$I$312,'Summary of Staff by Role'!$C160,'2. Staff Costs (Annual)'!$G$13:$G$312,IF($C$11="ALL THEMES","*",$C$11)),0)</f>
        <v>0</v>
      </c>
      <c r="H160" s="287">
        <f ca="1">IFERROR(SUMIFS('2. Staff Costs (Annual)'!$AG$13:$AG$312,'2. Staff Costs (Annual)'!$I$13:$I$312,'Summary of Staff by Role'!$C160,'2. Staff Costs (Annual)'!$G$13:$G$312,IF($C$11="ALL THEMES","*",$C$11)),0)</f>
        <v>0</v>
      </c>
      <c r="I160" s="288">
        <f t="shared" ca="1" si="11"/>
        <v>0</v>
      </c>
      <c r="J160" s="4"/>
    </row>
    <row r="161" spans="2:10" ht="30" customHeight="1" x14ac:dyDescent="0.25">
      <c r="B161" s="51">
        <v>40</v>
      </c>
      <c r="C161" s="214" t="str">
        <f ca="1">IFERROR(OFFSET('1. Staff Posts&amp;Salary (Listing)'!$H$1,MATCH(B161,IF($C$11="ALL THEMES",'1. Staff Posts&amp;Salary (Listing)'!$R:$R,'1. Staff Posts&amp;Salary (Listing)'!$T:$T),0)-1,0),"")</f>
        <v/>
      </c>
      <c r="D161" s="287">
        <f ca="1">IFERROR(SUMIFS('2. Staff Costs (Annual)'!$M$13:$M$312,'2. Staff Costs (Annual)'!$I$13:$I$312,'Summary of Staff by Role'!$C161,'2. Staff Costs (Annual)'!$G$13:$G$312,IF($C$11="ALL THEMES","*",$C$11)),0)</f>
        <v>0</v>
      </c>
      <c r="E161" s="287">
        <f ca="1">IFERROR(SUMIFS('2. Staff Costs (Annual)'!$R$13:$R$312,'2. Staff Costs (Annual)'!$I$13:$I$312,'Summary of Staff by Role'!$C161,'2. Staff Costs (Annual)'!$G$13:$G$312,IF($C$11="ALL THEMES","*",$C$11)),0)</f>
        <v>0</v>
      </c>
      <c r="F161" s="287">
        <f ca="1">IFERROR(SUMIFS('2. Staff Costs (Annual)'!$W$13:$W$312,'2. Staff Costs (Annual)'!$I$13:$I$312,'Summary of Staff by Role'!$C161,'2. Staff Costs (Annual)'!$G$13:$G$312,IF($C$11="ALL THEMES","*",$C$11)),0)</f>
        <v>0</v>
      </c>
      <c r="G161" s="287">
        <f ca="1">IFERROR(SUMIFS('2. Staff Costs (Annual)'!$AB$13:$AB$312,'2. Staff Costs (Annual)'!$I$13:$I$312,'Summary of Staff by Role'!$C161,'2. Staff Costs (Annual)'!$G$13:$G$312,IF($C$11="ALL THEMES","*",$C$11)),0)</f>
        <v>0</v>
      </c>
      <c r="H161" s="287">
        <f ca="1">IFERROR(SUMIFS('2. Staff Costs (Annual)'!$AG$13:$AG$312,'2. Staff Costs (Annual)'!$I$13:$I$312,'Summary of Staff by Role'!$C161,'2. Staff Costs (Annual)'!$G$13:$G$312,IF($C$11="ALL THEMES","*",$C$11)),0)</f>
        <v>0</v>
      </c>
      <c r="I161" s="288">
        <f t="shared" ca="1" si="11"/>
        <v>0</v>
      </c>
      <c r="J161" s="4"/>
    </row>
    <row r="162" spans="2:10" ht="30" customHeight="1" x14ac:dyDescent="0.25">
      <c r="B162" s="51">
        <v>41</v>
      </c>
      <c r="C162" s="214" t="str">
        <f ca="1">IFERROR(OFFSET('1. Staff Posts&amp;Salary (Listing)'!$H$1,MATCH(B162,IF($C$11="ALL THEMES",'1. Staff Posts&amp;Salary (Listing)'!$R:$R,'1. Staff Posts&amp;Salary (Listing)'!$T:$T),0)-1,0),"")</f>
        <v/>
      </c>
      <c r="D162" s="287">
        <f ca="1">IFERROR(SUMIFS('2. Staff Costs (Annual)'!$M$13:$M$312,'2. Staff Costs (Annual)'!$I$13:$I$312,'Summary of Staff by Role'!$C162,'2. Staff Costs (Annual)'!$G$13:$G$312,IF($C$11="ALL THEMES","*",$C$11)),0)</f>
        <v>0</v>
      </c>
      <c r="E162" s="287">
        <f ca="1">IFERROR(SUMIFS('2. Staff Costs (Annual)'!$R$13:$R$312,'2. Staff Costs (Annual)'!$I$13:$I$312,'Summary of Staff by Role'!$C162,'2. Staff Costs (Annual)'!$G$13:$G$312,IF($C$11="ALL THEMES","*",$C$11)),0)</f>
        <v>0</v>
      </c>
      <c r="F162" s="287">
        <f ca="1">IFERROR(SUMIFS('2. Staff Costs (Annual)'!$W$13:$W$312,'2. Staff Costs (Annual)'!$I$13:$I$312,'Summary of Staff by Role'!$C162,'2. Staff Costs (Annual)'!$G$13:$G$312,IF($C$11="ALL THEMES","*",$C$11)),0)</f>
        <v>0</v>
      </c>
      <c r="G162" s="287">
        <f ca="1">IFERROR(SUMIFS('2. Staff Costs (Annual)'!$AB$13:$AB$312,'2. Staff Costs (Annual)'!$I$13:$I$312,'Summary of Staff by Role'!$C162,'2. Staff Costs (Annual)'!$G$13:$G$312,IF($C$11="ALL THEMES","*",$C$11)),0)</f>
        <v>0</v>
      </c>
      <c r="H162" s="287">
        <f ca="1">IFERROR(SUMIFS('2. Staff Costs (Annual)'!$AG$13:$AG$312,'2. Staff Costs (Annual)'!$I$13:$I$312,'Summary of Staff by Role'!$C162,'2. Staff Costs (Annual)'!$G$13:$G$312,IF($C$11="ALL THEMES","*",$C$11)),0)</f>
        <v>0</v>
      </c>
      <c r="I162" s="288">
        <f t="shared" ca="1" si="11"/>
        <v>0</v>
      </c>
      <c r="J162" s="4"/>
    </row>
    <row r="163" spans="2:10" ht="30" customHeight="1" x14ac:dyDescent="0.25">
      <c r="B163" s="51">
        <v>42</v>
      </c>
      <c r="C163" s="214" t="str">
        <f ca="1">IFERROR(OFFSET('1. Staff Posts&amp;Salary (Listing)'!$H$1,MATCH(B163,IF($C$11="ALL THEMES",'1. Staff Posts&amp;Salary (Listing)'!$R:$R,'1. Staff Posts&amp;Salary (Listing)'!$T:$T),0)-1,0),"")</f>
        <v/>
      </c>
      <c r="D163" s="287">
        <f ca="1">IFERROR(SUMIFS('2. Staff Costs (Annual)'!$M$13:$M$312,'2. Staff Costs (Annual)'!$I$13:$I$312,'Summary of Staff by Role'!$C163,'2. Staff Costs (Annual)'!$G$13:$G$312,IF($C$11="ALL THEMES","*",$C$11)),0)</f>
        <v>0</v>
      </c>
      <c r="E163" s="287">
        <f ca="1">IFERROR(SUMIFS('2. Staff Costs (Annual)'!$R$13:$R$312,'2. Staff Costs (Annual)'!$I$13:$I$312,'Summary of Staff by Role'!$C163,'2. Staff Costs (Annual)'!$G$13:$G$312,IF($C$11="ALL THEMES","*",$C$11)),0)</f>
        <v>0</v>
      </c>
      <c r="F163" s="287">
        <f ca="1">IFERROR(SUMIFS('2. Staff Costs (Annual)'!$W$13:$W$312,'2. Staff Costs (Annual)'!$I$13:$I$312,'Summary of Staff by Role'!$C163,'2. Staff Costs (Annual)'!$G$13:$G$312,IF($C$11="ALL THEMES","*",$C$11)),0)</f>
        <v>0</v>
      </c>
      <c r="G163" s="287">
        <f ca="1">IFERROR(SUMIFS('2. Staff Costs (Annual)'!$AB$13:$AB$312,'2. Staff Costs (Annual)'!$I$13:$I$312,'Summary of Staff by Role'!$C163,'2. Staff Costs (Annual)'!$G$13:$G$312,IF($C$11="ALL THEMES","*",$C$11)),0)</f>
        <v>0</v>
      </c>
      <c r="H163" s="287">
        <f ca="1">IFERROR(SUMIFS('2. Staff Costs (Annual)'!$AG$13:$AG$312,'2. Staff Costs (Annual)'!$I$13:$I$312,'Summary of Staff by Role'!$C163,'2. Staff Costs (Annual)'!$G$13:$G$312,IF($C$11="ALL THEMES","*",$C$11)),0)</f>
        <v>0</v>
      </c>
      <c r="I163" s="288">
        <f t="shared" ca="1" si="11"/>
        <v>0</v>
      </c>
      <c r="J163" s="4"/>
    </row>
    <row r="164" spans="2:10" ht="30" customHeight="1" x14ac:dyDescent="0.25">
      <c r="B164" s="51">
        <v>43</v>
      </c>
      <c r="C164" s="214" t="str">
        <f ca="1">IFERROR(OFFSET('1. Staff Posts&amp;Salary (Listing)'!$H$1,MATCH(B164,IF($C$11="ALL THEMES",'1. Staff Posts&amp;Salary (Listing)'!$R:$R,'1. Staff Posts&amp;Salary (Listing)'!$T:$T),0)-1,0),"")</f>
        <v/>
      </c>
      <c r="D164" s="287">
        <f ca="1">IFERROR(SUMIFS('2. Staff Costs (Annual)'!$M$13:$M$312,'2. Staff Costs (Annual)'!$I$13:$I$312,'Summary of Staff by Role'!$C164,'2. Staff Costs (Annual)'!$G$13:$G$312,IF($C$11="ALL THEMES","*",$C$11)),0)</f>
        <v>0</v>
      </c>
      <c r="E164" s="287">
        <f ca="1">IFERROR(SUMIFS('2. Staff Costs (Annual)'!$R$13:$R$312,'2. Staff Costs (Annual)'!$I$13:$I$312,'Summary of Staff by Role'!$C164,'2. Staff Costs (Annual)'!$G$13:$G$312,IF($C$11="ALL THEMES","*",$C$11)),0)</f>
        <v>0</v>
      </c>
      <c r="F164" s="287">
        <f ca="1">IFERROR(SUMIFS('2. Staff Costs (Annual)'!$W$13:$W$312,'2. Staff Costs (Annual)'!$I$13:$I$312,'Summary of Staff by Role'!$C164,'2. Staff Costs (Annual)'!$G$13:$G$312,IF($C$11="ALL THEMES","*",$C$11)),0)</f>
        <v>0</v>
      </c>
      <c r="G164" s="287">
        <f ca="1">IFERROR(SUMIFS('2. Staff Costs (Annual)'!$AB$13:$AB$312,'2. Staff Costs (Annual)'!$I$13:$I$312,'Summary of Staff by Role'!$C164,'2. Staff Costs (Annual)'!$G$13:$G$312,IF($C$11="ALL THEMES","*",$C$11)),0)</f>
        <v>0</v>
      </c>
      <c r="H164" s="287">
        <f ca="1">IFERROR(SUMIFS('2. Staff Costs (Annual)'!$AG$13:$AG$312,'2. Staff Costs (Annual)'!$I$13:$I$312,'Summary of Staff by Role'!$C164,'2. Staff Costs (Annual)'!$G$13:$G$312,IF($C$11="ALL THEMES","*",$C$11)),0)</f>
        <v>0</v>
      </c>
      <c r="I164" s="288">
        <f t="shared" ca="1" si="11"/>
        <v>0</v>
      </c>
      <c r="J164" s="4"/>
    </row>
    <row r="165" spans="2:10" ht="30" customHeight="1" x14ac:dyDescent="0.25">
      <c r="B165" s="51">
        <v>44</v>
      </c>
      <c r="C165" s="214" t="str">
        <f ca="1">IFERROR(OFFSET('1. Staff Posts&amp;Salary (Listing)'!$H$1,MATCH(B165,IF($C$11="ALL THEMES",'1. Staff Posts&amp;Salary (Listing)'!$R:$R,'1. Staff Posts&amp;Salary (Listing)'!$T:$T),0)-1,0),"")</f>
        <v/>
      </c>
      <c r="D165" s="287">
        <f ca="1">IFERROR(SUMIFS('2. Staff Costs (Annual)'!$M$13:$M$312,'2. Staff Costs (Annual)'!$I$13:$I$312,'Summary of Staff by Role'!$C165,'2. Staff Costs (Annual)'!$G$13:$G$312,IF($C$11="ALL THEMES","*",$C$11)),0)</f>
        <v>0</v>
      </c>
      <c r="E165" s="287">
        <f ca="1">IFERROR(SUMIFS('2. Staff Costs (Annual)'!$R$13:$R$312,'2. Staff Costs (Annual)'!$I$13:$I$312,'Summary of Staff by Role'!$C165,'2. Staff Costs (Annual)'!$G$13:$G$312,IF($C$11="ALL THEMES","*",$C$11)),0)</f>
        <v>0</v>
      </c>
      <c r="F165" s="287">
        <f ca="1">IFERROR(SUMIFS('2. Staff Costs (Annual)'!$W$13:$W$312,'2. Staff Costs (Annual)'!$I$13:$I$312,'Summary of Staff by Role'!$C165,'2. Staff Costs (Annual)'!$G$13:$G$312,IF($C$11="ALL THEMES","*",$C$11)),0)</f>
        <v>0</v>
      </c>
      <c r="G165" s="287">
        <f ca="1">IFERROR(SUMIFS('2. Staff Costs (Annual)'!$AB$13:$AB$312,'2. Staff Costs (Annual)'!$I$13:$I$312,'Summary of Staff by Role'!$C165,'2. Staff Costs (Annual)'!$G$13:$G$312,IF($C$11="ALL THEMES","*",$C$11)),0)</f>
        <v>0</v>
      </c>
      <c r="H165" s="287">
        <f ca="1">IFERROR(SUMIFS('2. Staff Costs (Annual)'!$AG$13:$AG$312,'2. Staff Costs (Annual)'!$I$13:$I$312,'Summary of Staff by Role'!$C165,'2. Staff Costs (Annual)'!$G$13:$G$312,IF($C$11="ALL THEMES","*",$C$11)),0)</f>
        <v>0</v>
      </c>
      <c r="I165" s="288">
        <f t="shared" ca="1" si="11"/>
        <v>0</v>
      </c>
      <c r="J165" s="4"/>
    </row>
    <row r="166" spans="2:10" ht="30" customHeight="1" x14ac:dyDescent="0.25">
      <c r="B166" s="51">
        <v>45</v>
      </c>
      <c r="C166" s="214" t="str">
        <f ca="1">IFERROR(OFFSET('1. Staff Posts&amp;Salary (Listing)'!$H$1,MATCH(B166,IF($C$11="ALL THEMES",'1. Staff Posts&amp;Salary (Listing)'!$R:$R,'1. Staff Posts&amp;Salary (Listing)'!$T:$T),0)-1,0),"")</f>
        <v/>
      </c>
      <c r="D166" s="287">
        <f ca="1">IFERROR(SUMIFS('2. Staff Costs (Annual)'!$M$13:$M$312,'2. Staff Costs (Annual)'!$I$13:$I$312,'Summary of Staff by Role'!$C166,'2. Staff Costs (Annual)'!$G$13:$G$312,IF($C$11="ALL THEMES","*",$C$11)),0)</f>
        <v>0</v>
      </c>
      <c r="E166" s="287">
        <f ca="1">IFERROR(SUMIFS('2. Staff Costs (Annual)'!$R$13:$R$312,'2. Staff Costs (Annual)'!$I$13:$I$312,'Summary of Staff by Role'!$C166,'2. Staff Costs (Annual)'!$G$13:$G$312,IF($C$11="ALL THEMES","*",$C$11)),0)</f>
        <v>0</v>
      </c>
      <c r="F166" s="287">
        <f ca="1">IFERROR(SUMIFS('2. Staff Costs (Annual)'!$W$13:$W$312,'2. Staff Costs (Annual)'!$I$13:$I$312,'Summary of Staff by Role'!$C166,'2. Staff Costs (Annual)'!$G$13:$G$312,IF($C$11="ALL THEMES","*",$C$11)),0)</f>
        <v>0</v>
      </c>
      <c r="G166" s="287">
        <f ca="1">IFERROR(SUMIFS('2. Staff Costs (Annual)'!$AB$13:$AB$312,'2. Staff Costs (Annual)'!$I$13:$I$312,'Summary of Staff by Role'!$C166,'2. Staff Costs (Annual)'!$G$13:$G$312,IF($C$11="ALL THEMES","*",$C$11)),0)</f>
        <v>0</v>
      </c>
      <c r="H166" s="287">
        <f ca="1">IFERROR(SUMIFS('2. Staff Costs (Annual)'!$AG$13:$AG$312,'2. Staff Costs (Annual)'!$I$13:$I$312,'Summary of Staff by Role'!$C166,'2. Staff Costs (Annual)'!$G$13:$G$312,IF($C$11="ALL THEMES","*",$C$11)),0)</f>
        <v>0</v>
      </c>
      <c r="I166" s="288">
        <f t="shared" ca="1" si="11"/>
        <v>0</v>
      </c>
      <c r="J166" s="4"/>
    </row>
    <row r="167" spans="2:10" ht="30" customHeight="1" x14ac:dyDescent="0.25">
      <c r="B167" s="51">
        <v>46</v>
      </c>
      <c r="C167" s="214" t="str">
        <f ca="1">IFERROR(OFFSET('1. Staff Posts&amp;Salary (Listing)'!$H$1,MATCH(B167,IF($C$11="ALL THEMES",'1. Staff Posts&amp;Salary (Listing)'!$R:$R,'1. Staff Posts&amp;Salary (Listing)'!$T:$T),0)-1,0),"")</f>
        <v/>
      </c>
      <c r="D167" s="287">
        <f ca="1">IFERROR(SUMIFS('2. Staff Costs (Annual)'!$M$13:$M$312,'2. Staff Costs (Annual)'!$I$13:$I$312,'Summary of Staff by Role'!$C167,'2. Staff Costs (Annual)'!$G$13:$G$312,IF($C$11="ALL THEMES","*",$C$11)),0)</f>
        <v>0</v>
      </c>
      <c r="E167" s="287">
        <f ca="1">IFERROR(SUMIFS('2. Staff Costs (Annual)'!$R$13:$R$312,'2. Staff Costs (Annual)'!$I$13:$I$312,'Summary of Staff by Role'!$C167,'2. Staff Costs (Annual)'!$G$13:$G$312,IF($C$11="ALL THEMES","*",$C$11)),0)</f>
        <v>0</v>
      </c>
      <c r="F167" s="287">
        <f ca="1">IFERROR(SUMIFS('2. Staff Costs (Annual)'!$W$13:$W$312,'2. Staff Costs (Annual)'!$I$13:$I$312,'Summary of Staff by Role'!$C167,'2. Staff Costs (Annual)'!$G$13:$G$312,IF($C$11="ALL THEMES","*",$C$11)),0)</f>
        <v>0</v>
      </c>
      <c r="G167" s="287">
        <f ca="1">IFERROR(SUMIFS('2. Staff Costs (Annual)'!$AB$13:$AB$312,'2. Staff Costs (Annual)'!$I$13:$I$312,'Summary of Staff by Role'!$C167,'2. Staff Costs (Annual)'!$G$13:$G$312,IF($C$11="ALL THEMES","*",$C$11)),0)</f>
        <v>0</v>
      </c>
      <c r="H167" s="287">
        <f ca="1">IFERROR(SUMIFS('2. Staff Costs (Annual)'!$AG$13:$AG$312,'2. Staff Costs (Annual)'!$I$13:$I$312,'Summary of Staff by Role'!$C167,'2. Staff Costs (Annual)'!$G$13:$G$312,IF($C$11="ALL THEMES","*",$C$11)),0)</f>
        <v>0</v>
      </c>
      <c r="I167" s="288">
        <f t="shared" ca="1" si="11"/>
        <v>0</v>
      </c>
      <c r="J167" s="4"/>
    </row>
    <row r="168" spans="2:10" ht="30" customHeight="1" x14ac:dyDescent="0.25">
      <c r="B168" s="51">
        <v>47</v>
      </c>
      <c r="C168" s="214" t="str">
        <f ca="1">IFERROR(OFFSET('1. Staff Posts&amp;Salary (Listing)'!$H$1,MATCH(B168,IF($C$11="ALL THEMES",'1. Staff Posts&amp;Salary (Listing)'!$R:$R,'1. Staff Posts&amp;Salary (Listing)'!$T:$T),0)-1,0),"")</f>
        <v/>
      </c>
      <c r="D168" s="287">
        <f ca="1">IFERROR(SUMIFS('2. Staff Costs (Annual)'!$M$13:$M$312,'2. Staff Costs (Annual)'!$I$13:$I$312,'Summary of Staff by Role'!$C168,'2. Staff Costs (Annual)'!$G$13:$G$312,IF($C$11="ALL THEMES","*",$C$11)),0)</f>
        <v>0</v>
      </c>
      <c r="E168" s="287">
        <f ca="1">IFERROR(SUMIFS('2. Staff Costs (Annual)'!$R$13:$R$312,'2. Staff Costs (Annual)'!$I$13:$I$312,'Summary of Staff by Role'!$C168,'2. Staff Costs (Annual)'!$G$13:$G$312,IF($C$11="ALL THEMES","*",$C$11)),0)</f>
        <v>0</v>
      </c>
      <c r="F168" s="287">
        <f ca="1">IFERROR(SUMIFS('2. Staff Costs (Annual)'!$W$13:$W$312,'2. Staff Costs (Annual)'!$I$13:$I$312,'Summary of Staff by Role'!$C168,'2. Staff Costs (Annual)'!$G$13:$G$312,IF($C$11="ALL THEMES","*",$C$11)),0)</f>
        <v>0</v>
      </c>
      <c r="G168" s="287">
        <f ca="1">IFERROR(SUMIFS('2. Staff Costs (Annual)'!$AB$13:$AB$312,'2. Staff Costs (Annual)'!$I$13:$I$312,'Summary of Staff by Role'!$C168,'2. Staff Costs (Annual)'!$G$13:$G$312,IF($C$11="ALL THEMES","*",$C$11)),0)</f>
        <v>0</v>
      </c>
      <c r="H168" s="287">
        <f ca="1">IFERROR(SUMIFS('2. Staff Costs (Annual)'!$AG$13:$AG$312,'2. Staff Costs (Annual)'!$I$13:$I$312,'Summary of Staff by Role'!$C168,'2. Staff Costs (Annual)'!$G$13:$G$312,IF($C$11="ALL THEMES","*",$C$11)),0)</f>
        <v>0</v>
      </c>
      <c r="I168" s="288">
        <f t="shared" ca="1" si="11"/>
        <v>0</v>
      </c>
      <c r="J168" s="4"/>
    </row>
    <row r="169" spans="2:10" ht="30" customHeight="1" x14ac:dyDescent="0.25">
      <c r="B169" s="51">
        <v>48</v>
      </c>
      <c r="C169" s="214" t="str">
        <f ca="1">IFERROR(OFFSET('1. Staff Posts&amp;Salary (Listing)'!$H$1,MATCH(B169,IF($C$11="ALL THEMES",'1. Staff Posts&amp;Salary (Listing)'!$R:$R,'1. Staff Posts&amp;Salary (Listing)'!$T:$T),0)-1,0),"")</f>
        <v/>
      </c>
      <c r="D169" s="287">
        <f ca="1">IFERROR(SUMIFS('2. Staff Costs (Annual)'!$M$13:$M$312,'2. Staff Costs (Annual)'!$I$13:$I$312,'Summary of Staff by Role'!$C169,'2. Staff Costs (Annual)'!$G$13:$G$312,IF($C$11="ALL THEMES","*",$C$11)),0)</f>
        <v>0</v>
      </c>
      <c r="E169" s="287">
        <f ca="1">IFERROR(SUMIFS('2. Staff Costs (Annual)'!$R$13:$R$312,'2. Staff Costs (Annual)'!$I$13:$I$312,'Summary of Staff by Role'!$C169,'2. Staff Costs (Annual)'!$G$13:$G$312,IF($C$11="ALL THEMES","*",$C$11)),0)</f>
        <v>0</v>
      </c>
      <c r="F169" s="287">
        <f ca="1">IFERROR(SUMIFS('2. Staff Costs (Annual)'!$W$13:$W$312,'2. Staff Costs (Annual)'!$I$13:$I$312,'Summary of Staff by Role'!$C169,'2. Staff Costs (Annual)'!$G$13:$G$312,IF($C$11="ALL THEMES","*",$C$11)),0)</f>
        <v>0</v>
      </c>
      <c r="G169" s="287">
        <f ca="1">IFERROR(SUMIFS('2. Staff Costs (Annual)'!$AB$13:$AB$312,'2. Staff Costs (Annual)'!$I$13:$I$312,'Summary of Staff by Role'!$C169,'2. Staff Costs (Annual)'!$G$13:$G$312,IF($C$11="ALL THEMES","*",$C$11)),0)</f>
        <v>0</v>
      </c>
      <c r="H169" s="287">
        <f ca="1">IFERROR(SUMIFS('2. Staff Costs (Annual)'!$AG$13:$AG$312,'2. Staff Costs (Annual)'!$I$13:$I$312,'Summary of Staff by Role'!$C169,'2. Staff Costs (Annual)'!$G$13:$G$312,IF($C$11="ALL THEMES","*",$C$11)),0)</f>
        <v>0</v>
      </c>
      <c r="I169" s="288">
        <f t="shared" ca="1" si="11"/>
        <v>0</v>
      </c>
      <c r="J169" s="4"/>
    </row>
    <row r="170" spans="2:10" ht="30" customHeight="1" x14ac:dyDescent="0.25">
      <c r="B170" s="51">
        <v>49</v>
      </c>
      <c r="C170" s="214" t="str">
        <f ca="1">IFERROR(OFFSET('1. Staff Posts&amp;Salary (Listing)'!$H$1,MATCH(B170,IF($C$11="ALL THEMES",'1. Staff Posts&amp;Salary (Listing)'!$R:$R,'1. Staff Posts&amp;Salary (Listing)'!$T:$T),0)-1,0),"")</f>
        <v/>
      </c>
      <c r="D170" s="287">
        <f ca="1">IFERROR(SUMIFS('2. Staff Costs (Annual)'!$M$13:$M$312,'2. Staff Costs (Annual)'!$I$13:$I$312,'Summary of Staff by Role'!$C170,'2. Staff Costs (Annual)'!$G$13:$G$312,IF($C$11="ALL THEMES","*",$C$11)),0)</f>
        <v>0</v>
      </c>
      <c r="E170" s="287">
        <f ca="1">IFERROR(SUMIFS('2. Staff Costs (Annual)'!$R$13:$R$312,'2. Staff Costs (Annual)'!$I$13:$I$312,'Summary of Staff by Role'!$C170,'2. Staff Costs (Annual)'!$G$13:$G$312,IF($C$11="ALL THEMES","*",$C$11)),0)</f>
        <v>0</v>
      </c>
      <c r="F170" s="287">
        <f ca="1">IFERROR(SUMIFS('2. Staff Costs (Annual)'!$W$13:$W$312,'2. Staff Costs (Annual)'!$I$13:$I$312,'Summary of Staff by Role'!$C170,'2. Staff Costs (Annual)'!$G$13:$G$312,IF($C$11="ALL THEMES","*",$C$11)),0)</f>
        <v>0</v>
      </c>
      <c r="G170" s="287">
        <f ca="1">IFERROR(SUMIFS('2. Staff Costs (Annual)'!$AB$13:$AB$312,'2. Staff Costs (Annual)'!$I$13:$I$312,'Summary of Staff by Role'!$C170,'2. Staff Costs (Annual)'!$G$13:$G$312,IF($C$11="ALL THEMES","*",$C$11)),0)</f>
        <v>0</v>
      </c>
      <c r="H170" s="287">
        <f ca="1">IFERROR(SUMIFS('2. Staff Costs (Annual)'!$AG$13:$AG$312,'2. Staff Costs (Annual)'!$I$13:$I$312,'Summary of Staff by Role'!$C170,'2. Staff Costs (Annual)'!$G$13:$G$312,IF($C$11="ALL THEMES","*",$C$11)),0)</f>
        <v>0</v>
      </c>
      <c r="I170" s="288">
        <f t="shared" ca="1" si="11"/>
        <v>0</v>
      </c>
      <c r="J170" s="4"/>
    </row>
    <row r="171" spans="2:10" ht="30" customHeight="1" thickBot="1" x14ac:dyDescent="0.3">
      <c r="B171" s="51">
        <v>50</v>
      </c>
      <c r="C171" s="214" t="str">
        <f ca="1">IFERROR(OFFSET('1. Staff Posts&amp;Salary (Listing)'!$H$1,MATCH(B171,IF($C$11="ALL THEMES",'1. Staff Posts&amp;Salary (Listing)'!$R:$R,'1. Staff Posts&amp;Salary (Listing)'!$T:$T),0)-1,0),"")</f>
        <v/>
      </c>
      <c r="D171" s="287">
        <f ca="1">IFERROR(SUMIFS('2. Staff Costs (Annual)'!$M$13:$M$312,'2. Staff Costs (Annual)'!$I$13:$I$312,'Summary of Staff by Role'!$C171,'2. Staff Costs (Annual)'!$G$13:$G$312,IF($C$11="ALL THEMES","*",$C$11)),0)</f>
        <v>0</v>
      </c>
      <c r="E171" s="287">
        <f ca="1">IFERROR(SUMIFS('2. Staff Costs (Annual)'!$R$13:$R$312,'2. Staff Costs (Annual)'!$I$13:$I$312,'Summary of Staff by Role'!$C171,'2. Staff Costs (Annual)'!$G$13:$G$312,IF($C$11="ALL THEMES","*",$C$11)),0)</f>
        <v>0</v>
      </c>
      <c r="F171" s="287">
        <f ca="1">IFERROR(SUMIFS('2. Staff Costs (Annual)'!$W$13:$W$312,'2. Staff Costs (Annual)'!$I$13:$I$312,'Summary of Staff by Role'!$C171,'2. Staff Costs (Annual)'!$G$13:$G$312,IF($C$11="ALL THEMES","*",$C$11)),0)</f>
        <v>0</v>
      </c>
      <c r="G171" s="287">
        <f ca="1">IFERROR(SUMIFS('2. Staff Costs (Annual)'!$AB$13:$AB$312,'2. Staff Costs (Annual)'!$I$13:$I$312,'Summary of Staff by Role'!$C171,'2. Staff Costs (Annual)'!$G$13:$G$312,IF($C$11="ALL THEMES","*",$C$11)),0)</f>
        <v>0</v>
      </c>
      <c r="H171" s="287">
        <f ca="1">IFERROR(SUMIFS('2. Staff Costs (Annual)'!$AG$13:$AG$312,'2. Staff Costs (Annual)'!$I$13:$I$312,'Summary of Staff by Role'!$C171,'2. Staff Costs (Annual)'!$G$13:$G$312,IF($C$11="ALL THEMES","*",$C$11)),0)</f>
        <v>0</v>
      </c>
      <c r="I171" s="288">
        <f t="shared" ca="1" si="11"/>
        <v>0</v>
      </c>
      <c r="J171" s="4"/>
    </row>
    <row r="172" spans="2:10" ht="30" customHeight="1" thickBot="1" x14ac:dyDescent="0.3">
      <c r="B172" s="4"/>
      <c r="C172" s="52" t="s">
        <v>6</v>
      </c>
      <c r="D172" s="289">
        <f t="shared" ref="D172:I172" ca="1" si="12">SUM(D122:D171)</f>
        <v>0</v>
      </c>
      <c r="E172" s="289">
        <f t="shared" ca="1" si="12"/>
        <v>0</v>
      </c>
      <c r="F172" s="289">
        <f t="shared" ca="1" si="12"/>
        <v>0</v>
      </c>
      <c r="G172" s="289">
        <f t="shared" ca="1" si="12"/>
        <v>0</v>
      </c>
      <c r="H172" s="289">
        <f t="shared" ca="1" si="12"/>
        <v>0</v>
      </c>
      <c r="I172" s="290">
        <f t="shared" ca="1" si="12"/>
        <v>0</v>
      </c>
      <c r="J172" s="4"/>
    </row>
    <row r="173" spans="2:10" ht="15" customHeight="1" thickBot="1" x14ac:dyDescent="0.3">
      <c r="B173" s="4"/>
      <c r="C173" s="4"/>
      <c r="D173" s="4"/>
      <c r="E173" s="4"/>
      <c r="F173" s="4"/>
      <c r="G173" s="4"/>
      <c r="H173" s="4"/>
      <c r="I173" s="4"/>
      <c r="J173" s="4"/>
    </row>
    <row r="174" spans="2:10" ht="39" thickBot="1" x14ac:dyDescent="0.3">
      <c r="B174" s="4"/>
      <c r="C174" s="168" t="s">
        <v>89</v>
      </c>
      <c r="D174" s="255" t="s">
        <v>76</v>
      </c>
      <c r="E174" s="255" t="s">
        <v>77</v>
      </c>
      <c r="F174" s="255" t="s">
        <v>78</v>
      </c>
      <c r="G174" s="255" t="s">
        <v>79</v>
      </c>
      <c r="H174" s="256" t="s">
        <v>80</v>
      </c>
      <c r="I174" s="260" t="s">
        <v>81</v>
      </c>
      <c r="J174" s="4"/>
    </row>
    <row r="175" spans="2:10" ht="30" customHeight="1" x14ac:dyDescent="0.25">
      <c r="B175" s="51">
        <v>1</v>
      </c>
      <c r="C175" s="214" t="str">
        <f t="shared" ref="C175:C206" ca="1" si="13">C122</f>
        <v/>
      </c>
      <c r="D175" s="280">
        <f t="shared" ref="D175:D206" ca="1" si="14">IFERROR(D122/$D$172,0)</f>
        <v>0</v>
      </c>
      <c r="E175" s="280">
        <f t="shared" ref="E175:E206" ca="1" si="15">IFERROR(E122/$E$172,0)</f>
        <v>0</v>
      </c>
      <c r="F175" s="280">
        <f t="shared" ref="F175:F206" ca="1" si="16">IFERROR(F122/$F$172,0)</f>
        <v>0</v>
      </c>
      <c r="G175" s="280">
        <f t="shared" ref="G175:G206" ca="1" si="17">IFERROR(G122/$G$172,0)</f>
        <v>0</v>
      </c>
      <c r="H175" s="280">
        <f t="shared" ref="H175:H206" ca="1" si="18">IFERROR(H122/$H$172,0)</f>
        <v>0</v>
      </c>
      <c r="I175" s="281">
        <f t="shared" ref="I175:I206" ca="1" si="19">IFERROR(I122/$I$172,0)</f>
        <v>0</v>
      </c>
      <c r="J175" s="4"/>
    </row>
    <row r="176" spans="2:10" ht="30" customHeight="1" x14ac:dyDescent="0.25">
      <c r="B176" s="51">
        <v>2</v>
      </c>
      <c r="C176" s="214" t="str">
        <f t="shared" ca="1" si="13"/>
        <v/>
      </c>
      <c r="D176" s="280">
        <f t="shared" ca="1" si="14"/>
        <v>0</v>
      </c>
      <c r="E176" s="280">
        <f t="shared" ca="1" si="15"/>
        <v>0</v>
      </c>
      <c r="F176" s="280">
        <f t="shared" ca="1" si="16"/>
        <v>0</v>
      </c>
      <c r="G176" s="280">
        <f t="shared" ca="1" si="17"/>
        <v>0</v>
      </c>
      <c r="H176" s="280">
        <f t="shared" ca="1" si="18"/>
        <v>0</v>
      </c>
      <c r="I176" s="281">
        <f t="shared" ca="1" si="19"/>
        <v>0</v>
      </c>
      <c r="J176" s="4"/>
    </row>
    <row r="177" spans="2:13" ht="30" customHeight="1" x14ac:dyDescent="0.25">
      <c r="B177" s="51">
        <v>3</v>
      </c>
      <c r="C177" s="214" t="str">
        <f t="shared" ca="1" si="13"/>
        <v/>
      </c>
      <c r="D177" s="280">
        <f t="shared" ca="1" si="14"/>
        <v>0</v>
      </c>
      <c r="E177" s="280">
        <f t="shared" ca="1" si="15"/>
        <v>0</v>
      </c>
      <c r="F177" s="280">
        <f t="shared" ca="1" si="16"/>
        <v>0</v>
      </c>
      <c r="G177" s="280">
        <f t="shared" ca="1" si="17"/>
        <v>0</v>
      </c>
      <c r="H177" s="280">
        <f t="shared" ca="1" si="18"/>
        <v>0</v>
      </c>
      <c r="I177" s="281">
        <f t="shared" ca="1" si="19"/>
        <v>0</v>
      </c>
      <c r="J177" s="4"/>
      <c r="M177" s="160"/>
    </row>
    <row r="178" spans="2:13" ht="30" customHeight="1" x14ac:dyDescent="0.25">
      <c r="B178" s="51">
        <v>4</v>
      </c>
      <c r="C178" s="214" t="str">
        <f t="shared" ca="1" si="13"/>
        <v/>
      </c>
      <c r="D178" s="280">
        <f t="shared" ca="1" si="14"/>
        <v>0</v>
      </c>
      <c r="E178" s="280">
        <f t="shared" ca="1" si="15"/>
        <v>0</v>
      </c>
      <c r="F178" s="280">
        <f t="shared" ca="1" si="16"/>
        <v>0</v>
      </c>
      <c r="G178" s="280">
        <f t="shared" ca="1" si="17"/>
        <v>0</v>
      </c>
      <c r="H178" s="280">
        <f t="shared" ca="1" si="18"/>
        <v>0</v>
      </c>
      <c r="I178" s="281">
        <f t="shared" ca="1" si="19"/>
        <v>0</v>
      </c>
      <c r="J178" s="4"/>
      <c r="M178" s="160"/>
    </row>
    <row r="179" spans="2:13" ht="30" customHeight="1" x14ac:dyDescent="0.25">
      <c r="B179" s="51">
        <v>5</v>
      </c>
      <c r="C179" s="214" t="str">
        <f t="shared" ca="1" si="13"/>
        <v/>
      </c>
      <c r="D179" s="280">
        <f t="shared" ca="1" si="14"/>
        <v>0</v>
      </c>
      <c r="E179" s="280">
        <f t="shared" ca="1" si="15"/>
        <v>0</v>
      </c>
      <c r="F179" s="280">
        <f t="shared" ca="1" si="16"/>
        <v>0</v>
      </c>
      <c r="G179" s="280">
        <f t="shared" ca="1" si="17"/>
        <v>0</v>
      </c>
      <c r="H179" s="280">
        <f t="shared" ca="1" si="18"/>
        <v>0</v>
      </c>
      <c r="I179" s="281">
        <f t="shared" ca="1" si="19"/>
        <v>0</v>
      </c>
      <c r="J179" s="4"/>
      <c r="M179" s="160"/>
    </row>
    <row r="180" spans="2:13" ht="30" customHeight="1" x14ac:dyDescent="0.25">
      <c r="B180" s="51">
        <v>6</v>
      </c>
      <c r="C180" s="214" t="str">
        <f t="shared" ca="1" si="13"/>
        <v/>
      </c>
      <c r="D180" s="280">
        <f t="shared" ca="1" si="14"/>
        <v>0</v>
      </c>
      <c r="E180" s="280">
        <f t="shared" ca="1" si="15"/>
        <v>0</v>
      </c>
      <c r="F180" s="280">
        <f t="shared" ca="1" si="16"/>
        <v>0</v>
      </c>
      <c r="G180" s="280">
        <f t="shared" ca="1" si="17"/>
        <v>0</v>
      </c>
      <c r="H180" s="280">
        <f t="shared" ca="1" si="18"/>
        <v>0</v>
      </c>
      <c r="I180" s="281">
        <f t="shared" ca="1" si="19"/>
        <v>0</v>
      </c>
      <c r="J180" s="4"/>
      <c r="M180" s="160"/>
    </row>
    <row r="181" spans="2:13" ht="30" customHeight="1" x14ac:dyDescent="0.25">
      <c r="B181" s="51">
        <v>7</v>
      </c>
      <c r="C181" s="214" t="str">
        <f t="shared" ca="1" si="13"/>
        <v/>
      </c>
      <c r="D181" s="280">
        <f t="shared" ca="1" si="14"/>
        <v>0</v>
      </c>
      <c r="E181" s="280">
        <f t="shared" ca="1" si="15"/>
        <v>0</v>
      </c>
      <c r="F181" s="280">
        <f t="shared" ca="1" si="16"/>
        <v>0</v>
      </c>
      <c r="G181" s="280">
        <f t="shared" ca="1" si="17"/>
        <v>0</v>
      </c>
      <c r="H181" s="280">
        <f t="shared" ca="1" si="18"/>
        <v>0</v>
      </c>
      <c r="I181" s="281">
        <f t="shared" ca="1" si="19"/>
        <v>0</v>
      </c>
      <c r="J181" s="4"/>
      <c r="M181" s="160"/>
    </row>
    <row r="182" spans="2:13" ht="30" customHeight="1" x14ac:dyDescent="0.25">
      <c r="B182" s="51">
        <v>8</v>
      </c>
      <c r="C182" s="214" t="str">
        <f t="shared" ca="1" si="13"/>
        <v/>
      </c>
      <c r="D182" s="280">
        <f t="shared" ca="1" si="14"/>
        <v>0</v>
      </c>
      <c r="E182" s="280">
        <f t="shared" ca="1" si="15"/>
        <v>0</v>
      </c>
      <c r="F182" s="280">
        <f t="shared" ca="1" si="16"/>
        <v>0</v>
      </c>
      <c r="G182" s="280">
        <f t="shared" ca="1" si="17"/>
        <v>0</v>
      </c>
      <c r="H182" s="280">
        <f t="shared" ca="1" si="18"/>
        <v>0</v>
      </c>
      <c r="I182" s="281">
        <f t="shared" ca="1" si="19"/>
        <v>0</v>
      </c>
      <c r="J182" s="4"/>
      <c r="M182" s="160"/>
    </row>
    <row r="183" spans="2:13" ht="30" customHeight="1" x14ac:dyDescent="0.25">
      <c r="B183" s="51">
        <v>9</v>
      </c>
      <c r="C183" s="214" t="str">
        <f t="shared" ca="1" si="13"/>
        <v/>
      </c>
      <c r="D183" s="280">
        <f t="shared" ca="1" si="14"/>
        <v>0</v>
      </c>
      <c r="E183" s="280">
        <f t="shared" ca="1" si="15"/>
        <v>0</v>
      </c>
      <c r="F183" s="280">
        <f t="shared" ca="1" si="16"/>
        <v>0</v>
      </c>
      <c r="G183" s="280">
        <f t="shared" ca="1" si="17"/>
        <v>0</v>
      </c>
      <c r="H183" s="280">
        <f t="shared" ca="1" si="18"/>
        <v>0</v>
      </c>
      <c r="I183" s="281">
        <f t="shared" ca="1" si="19"/>
        <v>0</v>
      </c>
      <c r="J183" s="4"/>
      <c r="M183" s="160"/>
    </row>
    <row r="184" spans="2:13" ht="30" customHeight="1" x14ac:dyDescent="0.25">
      <c r="B184" s="51">
        <v>10</v>
      </c>
      <c r="C184" s="214" t="str">
        <f t="shared" ca="1" si="13"/>
        <v/>
      </c>
      <c r="D184" s="280">
        <f t="shared" ca="1" si="14"/>
        <v>0</v>
      </c>
      <c r="E184" s="280">
        <f t="shared" ca="1" si="15"/>
        <v>0</v>
      </c>
      <c r="F184" s="280">
        <f t="shared" ca="1" si="16"/>
        <v>0</v>
      </c>
      <c r="G184" s="280">
        <f t="shared" ca="1" si="17"/>
        <v>0</v>
      </c>
      <c r="H184" s="280">
        <f t="shared" ca="1" si="18"/>
        <v>0</v>
      </c>
      <c r="I184" s="281">
        <f t="shared" ca="1" si="19"/>
        <v>0</v>
      </c>
      <c r="J184" s="4"/>
      <c r="M184" s="160"/>
    </row>
    <row r="185" spans="2:13" ht="30" customHeight="1" x14ac:dyDescent="0.25">
      <c r="B185" s="51">
        <v>11</v>
      </c>
      <c r="C185" s="214" t="str">
        <f t="shared" ca="1" si="13"/>
        <v/>
      </c>
      <c r="D185" s="280">
        <f t="shared" ca="1" si="14"/>
        <v>0</v>
      </c>
      <c r="E185" s="280">
        <f t="shared" ca="1" si="15"/>
        <v>0</v>
      </c>
      <c r="F185" s="280">
        <f t="shared" ca="1" si="16"/>
        <v>0</v>
      </c>
      <c r="G185" s="280">
        <f t="shared" ca="1" si="17"/>
        <v>0</v>
      </c>
      <c r="H185" s="280">
        <f t="shared" ca="1" si="18"/>
        <v>0</v>
      </c>
      <c r="I185" s="281">
        <f t="shared" ca="1" si="19"/>
        <v>0</v>
      </c>
      <c r="J185" s="4"/>
      <c r="M185" s="160"/>
    </row>
    <row r="186" spans="2:13" ht="30" customHeight="1" x14ac:dyDescent="0.25">
      <c r="B186" s="51">
        <v>12</v>
      </c>
      <c r="C186" s="214" t="str">
        <f t="shared" ca="1" si="13"/>
        <v/>
      </c>
      <c r="D186" s="280">
        <f t="shared" ca="1" si="14"/>
        <v>0</v>
      </c>
      <c r="E186" s="280">
        <f t="shared" ca="1" si="15"/>
        <v>0</v>
      </c>
      <c r="F186" s="280">
        <f t="shared" ca="1" si="16"/>
        <v>0</v>
      </c>
      <c r="G186" s="280">
        <f t="shared" ca="1" si="17"/>
        <v>0</v>
      </c>
      <c r="H186" s="280">
        <f t="shared" ca="1" si="18"/>
        <v>0</v>
      </c>
      <c r="I186" s="281">
        <f t="shared" ca="1" si="19"/>
        <v>0</v>
      </c>
      <c r="J186" s="4"/>
      <c r="M186" s="160"/>
    </row>
    <row r="187" spans="2:13" ht="30" customHeight="1" x14ac:dyDescent="0.25">
      <c r="B187" s="51">
        <v>13</v>
      </c>
      <c r="C187" s="214" t="str">
        <f t="shared" ca="1" si="13"/>
        <v/>
      </c>
      <c r="D187" s="280">
        <f t="shared" ca="1" si="14"/>
        <v>0</v>
      </c>
      <c r="E187" s="280">
        <f t="shared" ca="1" si="15"/>
        <v>0</v>
      </c>
      <c r="F187" s="280">
        <f t="shared" ca="1" si="16"/>
        <v>0</v>
      </c>
      <c r="G187" s="280">
        <f t="shared" ca="1" si="17"/>
        <v>0</v>
      </c>
      <c r="H187" s="280">
        <f t="shared" ca="1" si="18"/>
        <v>0</v>
      </c>
      <c r="I187" s="281">
        <f t="shared" ca="1" si="19"/>
        <v>0</v>
      </c>
      <c r="J187" s="4"/>
      <c r="M187" s="160"/>
    </row>
    <row r="188" spans="2:13" ht="30" customHeight="1" x14ac:dyDescent="0.25">
      <c r="B188" s="51">
        <v>14</v>
      </c>
      <c r="C188" s="214" t="str">
        <f t="shared" ca="1" si="13"/>
        <v/>
      </c>
      <c r="D188" s="280">
        <f t="shared" ca="1" si="14"/>
        <v>0</v>
      </c>
      <c r="E188" s="280">
        <f t="shared" ca="1" si="15"/>
        <v>0</v>
      </c>
      <c r="F188" s="280">
        <f t="shared" ca="1" si="16"/>
        <v>0</v>
      </c>
      <c r="G188" s="280">
        <f t="shared" ca="1" si="17"/>
        <v>0</v>
      </c>
      <c r="H188" s="280">
        <f t="shared" ca="1" si="18"/>
        <v>0</v>
      </c>
      <c r="I188" s="281">
        <f t="shared" ca="1" si="19"/>
        <v>0</v>
      </c>
      <c r="J188" s="4"/>
      <c r="M188" s="160"/>
    </row>
    <row r="189" spans="2:13" ht="30" customHeight="1" x14ac:dyDescent="0.25">
      <c r="B189" s="51">
        <v>15</v>
      </c>
      <c r="C189" s="214" t="str">
        <f t="shared" ca="1" si="13"/>
        <v/>
      </c>
      <c r="D189" s="280">
        <f t="shared" ca="1" si="14"/>
        <v>0</v>
      </c>
      <c r="E189" s="280">
        <f t="shared" ca="1" si="15"/>
        <v>0</v>
      </c>
      <c r="F189" s="280">
        <f t="shared" ca="1" si="16"/>
        <v>0</v>
      </c>
      <c r="G189" s="280">
        <f t="shared" ca="1" si="17"/>
        <v>0</v>
      </c>
      <c r="H189" s="280">
        <f t="shared" ca="1" si="18"/>
        <v>0</v>
      </c>
      <c r="I189" s="281">
        <f t="shared" ca="1" si="19"/>
        <v>0</v>
      </c>
      <c r="J189" s="4"/>
      <c r="M189" s="160"/>
    </row>
    <row r="190" spans="2:13" ht="30" customHeight="1" x14ac:dyDescent="0.25">
      <c r="B190" s="51">
        <v>16</v>
      </c>
      <c r="C190" s="214" t="str">
        <f t="shared" ca="1" si="13"/>
        <v/>
      </c>
      <c r="D190" s="280">
        <f t="shared" ca="1" si="14"/>
        <v>0</v>
      </c>
      <c r="E190" s="280">
        <f t="shared" ca="1" si="15"/>
        <v>0</v>
      </c>
      <c r="F190" s="280">
        <f t="shared" ca="1" si="16"/>
        <v>0</v>
      </c>
      <c r="G190" s="280">
        <f t="shared" ca="1" si="17"/>
        <v>0</v>
      </c>
      <c r="H190" s="280">
        <f t="shared" ca="1" si="18"/>
        <v>0</v>
      </c>
      <c r="I190" s="281">
        <f t="shared" ca="1" si="19"/>
        <v>0</v>
      </c>
      <c r="J190" s="4"/>
      <c r="M190" s="160"/>
    </row>
    <row r="191" spans="2:13" ht="30" customHeight="1" x14ac:dyDescent="0.25">
      <c r="B191" s="51">
        <v>17</v>
      </c>
      <c r="C191" s="214" t="str">
        <f t="shared" ca="1" si="13"/>
        <v/>
      </c>
      <c r="D191" s="280">
        <f t="shared" ca="1" si="14"/>
        <v>0</v>
      </c>
      <c r="E191" s="280">
        <f t="shared" ca="1" si="15"/>
        <v>0</v>
      </c>
      <c r="F191" s="280">
        <f t="shared" ca="1" si="16"/>
        <v>0</v>
      </c>
      <c r="G191" s="280">
        <f t="shared" ca="1" si="17"/>
        <v>0</v>
      </c>
      <c r="H191" s="280">
        <f t="shared" ca="1" si="18"/>
        <v>0</v>
      </c>
      <c r="I191" s="281">
        <f t="shared" ca="1" si="19"/>
        <v>0</v>
      </c>
      <c r="J191" s="4"/>
      <c r="M191" s="160"/>
    </row>
    <row r="192" spans="2:13" ht="30" customHeight="1" x14ac:dyDescent="0.25">
      <c r="B192" s="51">
        <v>18</v>
      </c>
      <c r="C192" s="214" t="str">
        <f t="shared" ca="1" si="13"/>
        <v/>
      </c>
      <c r="D192" s="280">
        <f t="shared" ca="1" si="14"/>
        <v>0</v>
      </c>
      <c r="E192" s="280">
        <f t="shared" ca="1" si="15"/>
        <v>0</v>
      </c>
      <c r="F192" s="280">
        <f t="shared" ca="1" si="16"/>
        <v>0</v>
      </c>
      <c r="G192" s="280">
        <f t="shared" ca="1" si="17"/>
        <v>0</v>
      </c>
      <c r="H192" s="280">
        <f t="shared" ca="1" si="18"/>
        <v>0</v>
      </c>
      <c r="I192" s="281">
        <f t="shared" ca="1" si="19"/>
        <v>0</v>
      </c>
      <c r="J192" s="4"/>
      <c r="M192" s="160"/>
    </row>
    <row r="193" spans="2:13" ht="30" customHeight="1" x14ac:dyDescent="0.25">
      <c r="B193" s="51">
        <v>19</v>
      </c>
      <c r="C193" s="214" t="str">
        <f t="shared" ca="1" si="13"/>
        <v/>
      </c>
      <c r="D193" s="280">
        <f t="shared" ca="1" si="14"/>
        <v>0</v>
      </c>
      <c r="E193" s="280">
        <f t="shared" ca="1" si="15"/>
        <v>0</v>
      </c>
      <c r="F193" s="280">
        <f t="shared" ca="1" si="16"/>
        <v>0</v>
      </c>
      <c r="G193" s="280">
        <f t="shared" ca="1" si="17"/>
        <v>0</v>
      </c>
      <c r="H193" s="280">
        <f t="shared" ca="1" si="18"/>
        <v>0</v>
      </c>
      <c r="I193" s="281">
        <f t="shared" ca="1" si="19"/>
        <v>0</v>
      </c>
      <c r="J193" s="4"/>
      <c r="M193" s="160"/>
    </row>
    <row r="194" spans="2:13" ht="30" customHeight="1" x14ac:dyDescent="0.25">
      <c r="B194" s="51">
        <v>20</v>
      </c>
      <c r="C194" s="214" t="str">
        <f t="shared" ca="1" si="13"/>
        <v/>
      </c>
      <c r="D194" s="280">
        <f t="shared" ca="1" si="14"/>
        <v>0</v>
      </c>
      <c r="E194" s="280">
        <f t="shared" ca="1" si="15"/>
        <v>0</v>
      </c>
      <c r="F194" s="280">
        <f t="shared" ca="1" si="16"/>
        <v>0</v>
      </c>
      <c r="G194" s="280">
        <f t="shared" ca="1" si="17"/>
        <v>0</v>
      </c>
      <c r="H194" s="280">
        <f t="shared" ca="1" si="18"/>
        <v>0</v>
      </c>
      <c r="I194" s="281">
        <f t="shared" ca="1" si="19"/>
        <v>0</v>
      </c>
      <c r="J194" s="4"/>
      <c r="M194" s="160"/>
    </row>
    <row r="195" spans="2:13" ht="30" customHeight="1" x14ac:dyDescent="0.25">
      <c r="B195" s="51">
        <v>21</v>
      </c>
      <c r="C195" s="214" t="str">
        <f t="shared" ca="1" si="13"/>
        <v/>
      </c>
      <c r="D195" s="280">
        <f t="shared" ca="1" si="14"/>
        <v>0</v>
      </c>
      <c r="E195" s="280">
        <f t="shared" ca="1" si="15"/>
        <v>0</v>
      </c>
      <c r="F195" s="280">
        <f t="shared" ca="1" si="16"/>
        <v>0</v>
      </c>
      <c r="G195" s="280">
        <f t="shared" ca="1" si="17"/>
        <v>0</v>
      </c>
      <c r="H195" s="280">
        <f t="shared" ca="1" si="18"/>
        <v>0</v>
      </c>
      <c r="I195" s="281">
        <f t="shared" ca="1" si="19"/>
        <v>0</v>
      </c>
      <c r="J195" s="4"/>
      <c r="M195" s="160"/>
    </row>
    <row r="196" spans="2:13" ht="30" customHeight="1" x14ac:dyDescent="0.25">
      <c r="B196" s="51">
        <v>22</v>
      </c>
      <c r="C196" s="214" t="str">
        <f t="shared" ca="1" si="13"/>
        <v/>
      </c>
      <c r="D196" s="280">
        <f t="shared" ca="1" si="14"/>
        <v>0</v>
      </c>
      <c r="E196" s="280">
        <f t="shared" ca="1" si="15"/>
        <v>0</v>
      </c>
      <c r="F196" s="280">
        <f t="shared" ca="1" si="16"/>
        <v>0</v>
      </c>
      <c r="G196" s="280">
        <f t="shared" ca="1" si="17"/>
        <v>0</v>
      </c>
      <c r="H196" s="280">
        <f t="shared" ca="1" si="18"/>
        <v>0</v>
      </c>
      <c r="I196" s="281">
        <f t="shared" ca="1" si="19"/>
        <v>0</v>
      </c>
      <c r="J196" s="4"/>
      <c r="M196" s="160"/>
    </row>
    <row r="197" spans="2:13" ht="30" customHeight="1" x14ac:dyDescent="0.25">
      <c r="B197" s="51"/>
      <c r="C197" s="214" t="str">
        <f t="shared" ca="1" si="13"/>
        <v/>
      </c>
      <c r="D197" s="280">
        <f t="shared" ca="1" si="14"/>
        <v>0</v>
      </c>
      <c r="E197" s="280">
        <f t="shared" ca="1" si="15"/>
        <v>0</v>
      </c>
      <c r="F197" s="280">
        <f t="shared" ca="1" si="16"/>
        <v>0</v>
      </c>
      <c r="G197" s="280">
        <f t="shared" ca="1" si="17"/>
        <v>0</v>
      </c>
      <c r="H197" s="280">
        <f t="shared" ca="1" si="18"/>
        <v>0</v>
      </c>
      <c r="I197" s="281">
        <f t="shared" ca="1" si="19"/>
        <v>0</v>
      </c>
      <c r="J197" s="4"/>
      <c r="M197" s="160"/>
    </row>
    <row r="198" spans="2:13" ht="30" customHeight="1" x14ac:dyDescent="0.25">
      <c r="B198" s="51"/>
      <c r="C198" s="214" t="str">
        <f t="shared" ca="1" si="13"/>
        <v/>
      </c>
      <c r="D198" s="280">
        <f t="shared" ca="1" si="14"/>
        <v>0</v>
      </c>
      <c r="E198" s="280">
        <f t="shared" ca="1" si="15"/>
        <v>0</v>
      </c>
      <c r="F198" s="280">
        <f t="shared" ca="1" si="16"/>
        <v>0</v>
      </c>
      <c r="G198" s="280">
        <f t="shared" ca="1" si="17"/>
        <v>0</v>
      </c>
      <c r="H198" s="280">
        <f t="shared" ca="1" si="18"/>
        <v>0</v>
      </c>
      <c r="I198" s="281">
        <f t="shared" ca="1" si="19"/>
        <v>0</v>
      </c>
      <c r="J198" s="4"/>
      <c r="M198" s="160"/>
    </row>
    <row r="199" spans="2:13" ht="30" customHeight="1" x14ac:dyDescent="0.25">
      <c r="B199" s="51"/>
      <c r="C199" s="214" t="str">
        <f t="shared" ca="1" si="13"/>
        <v/>
      </c>
      <c r="D199" s="280">
        <f t="shared" ca="1" si="14"/>
        <v>0</v>
      </c>
      <c r="E199" s="280">
        <f t="shared" ca="1" si="15"/>
        <v>0</v>
      </c>
      <c r="F199" s="280">
        <f t="shared" ca="1" si="16"/>
        <v>0</v>
      </c>
      <c r="G199" s="280">
        <f t="shared" ca="1" si="17"/>
        <v>0</v>
      </c>
      <c r="H199" s="280">
        <f t="shared" ca="1" si="18"/>
        <v>0</v>
      </c>
      <c r="I199" s="281">
        <f t="shared" ca="1" si="19"/>
        <v>0</v>
      </c>
      <c r="J199" s="4"/>
      <c r="M199" s="160"/>
    </row>
    <row r="200" spans="2:13" ht="30" customHeight="1" x14ac:dyDescent="0.25">
      <c r="B200" s="51"/>
      <c r="C200" s="214" t="str">
        <f t="shared" ca="1" si="13"/>
        <v/>
      </c>
      <c r="D200" s="280">
        <f t="shared" ca="1" si="14"/>
        <v>0</v>
      </c>
      <c r="E200" s="280">
        <f t="shared" ca="1" si="15"/>
        <v>0</v>
      </c>
      <c r="F200" s="280">
        <f t="shared" ca="1" si="16"/>
        <v>0</v>
      </c>
      <c r="G200" s="280">
        <f t="shared" ca="1" si="17"/>
        <v>0</v>
      </c>
      <c r="H200" s="280">
        <f t="shared" ca="1" si="18"/>
        <v>0</v>
      </c>
      <c r="I200" s="281">
        <f t="shared" ca="1" si="19"/>
        <v>0</v>
      </c>
      <c r="J200" s="4"/>
      <c r="M200" s="160"/>
    </row>
    <row r="201" spans="2:13" ht="30" customHeight="1" x14ac:dyDescent="0.25">
      <c r="B201" s="51"/>
      <c r="C201" s="214" t="str">
        <f t="shared" ca="1" si="13"/>
        <v/>
      </c>
      <c r="D201" s="280">
        <f t="shared" ca="1" si="14"/>
        <v>0</v>
      </c>
      <c r="E201" s="280">
        <f t="shared" ca="1" si="15"/>
        <v>0</v>
      </c>
      <c r="F201" s="280">
        <f t="shared" ca="1" si="16"/>
        <v>0</v>
      </c>
      <c r="G201" s="280">
        <f t="shared" ca="1" si="17"/>
        <v>0</v>
      </c>
      <c r="H201" s="280">
        <f t="shared" ca="1" si="18"/>
        <v>0</v>
      </c>
      <c r="I201" s="281">
        <f t="shared" ca="1" si="19"/>
        <v>0</v>
      </c>
      <c r="J201" s="4"/>
      <c r="M201" s="160"/>
    </row>
    <row r="202" spans="2:13" ht="30" customHeight="1" x14ac:dyDescent="0.25">
      <c r="B202" s="51"/>
      <c r="C202" s="214" t="str">
        <f t="shared" ca="1" si="13"/>
        <v/>
      </c>
      <c r="D202" s="280">
        <f t="shared" ca="1" si="14"/>
        <v>0</v>
      </c>
      <c r="E202" s="280">
        <f t="shared" ca="1" si="15"/>
        <v>0</v>
      </c>
      <c r="F202" s="280">
        <f t="shared" ca="1" si="16"/>
        <v>0</v>
      </c>
      <c r="G202" s="280">
        <f t="shared" ca="1" si="17"/>
        <v>0</v>
      </c>
      <c r="H202" s="280">
        <f t="shared" ca="1" si="18"/>
        <v>0</v>
      </c>
      <c r="I202" s="281">
        <f t="shared" ca="1" si="19"/>
        <v>0</v>
      </c>
      <c r="J202" s="4"/>
      <c r="M202" s="160"/>
    </row>
    <row r="203" spans="2:13" ht="30" customHeight="1" x14ac:dyDescent="0.25">
      <c r="B203" s="51"/>
      <c r="C203" s="214" t="str">
        <f t="shared" ca="1" si="13"/>
        <v/>
      </c>
      <c r="D203" s="280">
        <f t="shared" ca="1" si="14"/>
        <v>0</v>
      </c>
      <c r="E203" s="280">
        <f t="shared" ca="1" si="15"/>
        <v>0</v>
      </c>
      <c r="F203" s="280">
        <f t="shared" ca="1" si="16"/>
        <v>0</v>
      </c>
      <c r="G203" s="280">
        <f t="shared" ca="1" si="17"/>
        <v>0</v>
      </c>
      <c r="H203" s="280">
        <f t="shared" ca="1" si="18"/>
        <v>0</v>
      </c>
      <c r="I203" s="281">
        <f t="shared" ca="1" si="19"/>
        <v>0</v>
      </c>
      <c r="J203" s="4"/>
      <c r="M203" s="160"/>
    </row>
    <row r="204" spans="2:13" ht="30" customHeight="1" x14ac:dyDescent="0.25">
      <c r="B204" s="51"/>
      <c r="C204" s="214" t="str">
        <f t="shared" ca="1" si="13"/>
        <v/>
      </c>
      <c r="D204" s="280">
        <f t="shared" ca="1" si="14"/>
        <v>0</v>
      </c>
      <c r="E204" s="280">
        <f t="shared" ca="1" si="15"/>
        <v>0</v>
      </c>
      <c r="F204" s="280">
        <f t="shared" ca="1" si="16"/>
        <v>0</v>
      </c>
      <c r="G204" s="280">
        <f t="shared" ca="1" si="17"/>
        <v>0</v>
      </c>
      <c r="H204" s="280">
        <f t="shared" ca="1" si="18"/>
        <v>0</v>
      </c>
      <c r="I204" s="281">
        <f t="shared" ca="1" si="19"/>
        <v>0</v>
      </c>
      <c r="J204" s="4"/>
    </row>
    <row r="205" spans="2:13" ht="30" customHeight="1" x14ac:dyDescent="0.25">
      <c r="B205" s="51"/>
      <c r="C205" s="214" t="str">
        <f t="shared" ca="1" si="13"/>
        <v/>
      </c>
      <c r="D205" s="280">
        <f t="shared" ca="1" si="14"/>
        <v>0</v>
      </c>
      <c r="E205" s="280">
        <f t="shared" ca="1" si="15"/>
        <v>0</v>
      </c>
      <c r="F205" s="280">
        <f t="shared" ca="1" si="16"/>
        <v>0</v>
      </c>
      <c r="G205" s="280">
        <f t="shared" ca="1" si="17"/>
        <v>0</v>
      </c>
      <c r="H205" s="280">
        <f t="shared" ca="1" si="18"/>
        <v>0</v>
      </c>
      <c r="I205" s="281">
        <f t="shared" ca="1" si="19"/>
        <v>0</v>
      </c>
      <c r="J205" s="4"/>
    </row>
    <row r="206" spans="2:13" ht="30" customHeight="1" x14ac:dyDescent="0.25">
      <c r="B206" s="51"/>
      <c r="C206" s="214" t="str">
        <f t="shared" ca="1" si="13"/>
        <v/>
      </c>
      <c r="D206" s="280">
        <f t="shared" ca="1" si="14"/>
        <v>0</v>
      </c>
      <c r="E206" s="280">
        <f t="shared" ca="1" si="15"/>
        <v>0</v>
      </c>
      <c r="F206" s="280">
        <f t="shared" ca="1" si="16"/>
        <v>0</v>
      </c>
      <c r="G206" s="280">
        <f t="shared" ca="1" si="17"/>
        <v>0</v>
      </c>
      <c r="H206" s="280">
        <f t="shared" ca="1" si="18"/>
        <v>0</v>
      </c>
      <c r="I206" s="281">
        <f t="shared" ca="1" si="19"/>
        <v>0</v>
      </c>
      <c r="J206" s="4"/>
    </row>
    <row r="207" spans="2:13" ht="30" customHeight="1" x14ac:dyDescent="0.25">
      <c r="B207" s="51"/>
      <c r="C207" s="214" t="str">
        <f t="shared" ref="C207:C224" ca="1" si="20">C154</f>
        <v/>
      </c>
      <c r="D207" s="280">
        <f t="shared" ref="D207:D224" ca="1" si="21">IFERROR(D154/$D$172,0)</f>
        <v>0</v>
      </c>
      <c r="E207" s="280">
        <f t="shared" ref="E207:E224" ca="1" si="22">IFERROR(E154/$E$172,0)</f>
        <v>0</v>
      </c>
      <c r="F207" s="280">
        <f t="shared" ref="F207:F224" ca="1" si="23">IFERROR(F154/$F$172,0)</f>
        <v>0</v>
      </c>
      <c r="G207" s="280">
        <f t="shared" ref="G207:G224" ca="1" si="24">IFERROR(G154/$G$172,0)</f>
        <v>0</v>
      </c>
      <c r="H207" s="280">
        <f t="shared" ref="H207:H224" ca="1" si="25">IFERROR(H154/$H$172,0)</f>
        <v>0</v>
      </c>
      <c r="I207" s="281">
        <f t="shared" ref="I207:I225" ca="1" si="26">IFERROR(I154/$I$172,0)</f>
        <v>0</v>
      </c>
      <c r="J207" s="4"/>
    </row>
    <row r="208" spans="2:13" ht="30" customHeight="1" x14ac:dyDescent="0.25">
      <c r="B208" s="51"/>
      <c r="C208" s="214" t="str">
        <f t="shared" ca="1" si="20"/>
        <v/>
      </c>
      <c r="D208" s="280">
        <f t="shared" ca="1" si="21"/>
        <v>0</v>
      </c>
      <c r="E208" s="280">
        <f t="shared" ca="1" si="22"/>
        <v>0</v>
      </c>
      <c r="F208" s="280">
        <f t="shared" ca="1" si="23"/>
        <v>0</v>
      </c>
      <c r="G208" s="280">
        <f t="shared" ca="1" si="24"/>
        <v>0</v>
      </c>
      <c r="H208" s="280">
        <f t="shared" ca="1" si="25"/>
        <v>0</v>
      </c>
      <c r="I208" s="281">
        <f t="shared" ca="1" si="26"/>
        <v>0</v>
      </c>
      <c r="J208" s="4"/>
    </row>
    <row r="209" spans="2:10" ht="30" customHeight="1" x14ac:dyDescent="0.25">
      <c r="B209" s="51"/>
      <c r="C209" s="214" t="str">
        <f t="shared" ca="1" si="20"/>
        <v/>
      </c>
      <c r="D209" s="280">
        <f t="shared" ca="1" si="21"/>
        <v>0</v>
      </c>
      <c r="E209" s="280">
        <f t="shared" ca="1" si="22"/>
        <v>0</v>
      </c>
      <c r="F209" s="280">
        <f t="shared" ca="1" si="23"/>
        <v>0</v>
      </c>
      <c r="G209" s="280">
        <f t="shared" ca="1" si="24"/>
        <v>0</v>
      </c>
      <c r="H209" s="280">
        <f t="shared" ca="1" si="25"/>
        <v>0</v>
      </c>
      <c r="I209" s="281">
        <f t="shared" ca="1" si="26"/>
        <v>0</v>
      </c>
      <c r="J209" s="4"/>
    </row>
    <row r="210" spans="2:10" ht="30" customHeight="1" x14ac:dyDescent="0.25">
      <c r="B210" s="51"/>
      <c r="C210" s="214" t="str">
        <f t="shared" ca="1" si="20"/>
        <v/>
      </c>
      <c r="D210" s="280">
        <f t="shared" ca="1" si="21"/>
        <v>0</v>
      </c>
      <c r="E210" s="280">
        <f t="shared" ca="1" si="22"/>
        <v>0</v>
      </c>
      <c r="F210" s="280">
        <f t="shared" ca="1" si="23"/>
        <v>0</v>
      </c>
      <c r="G210" s="280">
        <f t="shared" ca="1" si="24"/>
        <v>0</v>
      </c>
      <c r="H210" s="280">
        <f t="shared" ca="1" si="25"/>
        <v>0</v>
      </c>
      <c r="I210" s="281">
        <f t="shared" ca="1" si="26"/>
        <v>0</v>
      </c>
      <c r="J210" s="4"/>
    </row>
    <row r="211" spans="2:10" ht="30" customHeight="1" x14ac:dyDescent="0.25">
      <c r="B211" s="51"/>
      <c r="C211" s="214" t="str">
        <f t="shared" ca="1" si="20"/>
        <v/>
      </c>
      <c r="D211" s="280">
        <f t="shared" ca="1" si="21"/>
        <v>0</v>
      </c>
      <c r="E211" s="280">
        <f t="shared" ca="1" si="22"/>
        <v>0</v>
      </c>
      <c r="F211" s="280">
        <f t="shared" ca="1" si="23"/>
        <v>0</v>
      </c>
      <c r="G211" s="280">
        <f t="shared" ca="1" si="24"/>
        <v>0</v>
      </c>
      <c r="H211" s="280">
        <f t="shared" ca="1" si="25"/>
        <v>0</v>
      </c>
      <c r="I211" s="281">
        <f t="shared" ca="1" si="26"/>
        <v>0</v>
      </c>
      <c r="J211" s="4"/>
    </row>
    <row r="212" spans="2:10" ht="30" customHeight="1" x14ac:dyDescent="0.25">
      <c r="B212" s="51"/>
      <c r="C212" s="214" t="str">
        <f t="shared" ca="1" si="20"/>
        <v/>
      </c>
      <c r="D212" s="280">
        <f t="shared" ca="1" si="21"/>
        <v>0</v>
      </c>
      <c r="E212" s="280">
        <f t="shared" ca="1" si="22"/>
        <v>0</v>
      </c>
      <c r="F212" s="280">
        <f t="shared" ca="1" si="23"/>
        <v>0</v>
      </c>
      <c r="G212" s="280">
        <f t="shared" ca="1" si="24"/>
        <v>0</v>
      </c>
      <c r="H212" s="280">
        <f t="shared" ca="1" si="25"/>
        <v>0</v>
      </c>
      <c r="I212" s="281">
        <f t="shared" ca="1" si="26"/>
        <v>0</v>
      </c>
      <c r="J212" s="4"/>
    </row>
    <row r="213" spans="2:10" ht="30" customHeight="1" x14ac:dyDescent="0.25">
      <c r="B213" s="51"/>
      <c r="C213" s="214" t="str">
        <f t="shared" ca="1" si="20"/>
        <v/>
      </c>
      <c r="D213" s="280">
        <f t="shared" ca="1" si="21"/>
        <v>0</v>
      </c>
      <c r="E213" s="280">
        <f t="shared" ca="1" si="22"/>
        <v>0</v>
      </c>
      <c r="F213" s="280">
        <f t="shared" ca="1" si="23"/>
        <v>0</v>
      </c>
      <c r="G213" s="280">
        <f t="shared" ca="1" si="24"/>
        <v>0</v>
      </c>
      <c r="H213" s="280">
        <f t="shared" ca="1" si="25"/>
        <v>0</v>
      </c>
      <c r="I213" s="281">
        <f t="shared" ca="1" si="26"/>
        <v>0</v>
      </c>
      <c r="J213" s="4"/>
    </row>
    <row r="214" spans="2:10" ht="30" customHeight="1" x14ac:dyDescent="0.25">
      <c r="B214" s="51"/>
      <c r="C214" s="214" t="str">
        <f t="shared" ca="1" si="20"/>
        <v/>
      </c>
      <c r="D214" s="280">
        <f t="shared" ca="1" si="21"/>
        <v>0</v>
      </c>
      <c r="E214" s="280">
        <f t="shared" ca="1" si="22"/>
        <v>0</v>
      </c>
      <c r="F214" s="280">
        <f t="shared" ca="1" si="23"/>
        <v>0</v>
      </c>
      <c r="G214" s="280">
        <f t="shared" ca="1" si="24"/>
        <v>0</v>
      </c>
      <c r="H214" s="280">
        <f t="shared" ca="1" si="25"/>
        <v>0</v>
      </c>
      <c r="I214" s="281">
        <f t="shared" ca="1" si="26"/>
        <v>0</v>
      </c>
      <c r="J214" s="4"/>
    </row>
    <row r="215" spans="2:10" ht="30" customHeight="1" x14ac:dyDescent="0.25">
      <c r="B215" s="51"/>
      <c r="C215" s="214" t="str">
        <f t="shared" ca="1" si="20"/>
        <v/>
      </c>
      <c r="D215" s="280">
        <f t="shared" ca="1" si="21"/>
        <v>0</v>
      </c>
      <c r="E215" s="280">
        <f t="shared" ca="1" si="22"/>
        <v>0</v>
      </c>
      <c r="F215" s="280">
        <f t="shared" ca="1" si="23"/>
        <v>0</v>
      </c>
      <c r="G215" s="280">
        <f t="shared" ca="1" si="24"/>
        <v>0</v>
      </c>
      <c r="H215" s="280">
        <f t="shared" ca="1" si="25"/>
        <v>0</v>
      </c>
      <c r="I215" s="281">
        <f t="shared" ca="1" si="26"/>
        <v>0</v>
      </c>
      <c r="J215" s="4"/>
    </row>
    <row r="216" spans="2:10" ht="30" customHeight="1" x14ac:dyDescent="0.25">
      <c r="B216" s="51"/>
      <c r="C216" s="214" t="str">
        <f t="shared" ca="1" si="20"/>
        <v/>
      </c>
      <c r="D216" s="280">
        <f t="shared" ca="1" si="21"/>
        <v>0</v>
      </c>
      <c r="E216" s="280">
        <f t="shared" ca="1" si="22"/>
        <v>0</v>
      </c>
      <c r="F216" s="280">
        <f t="shared" ca="1" si="23"/>
        <v>0</v>
      </c>
      <c r="G216" s="280">
        <f t="shared" ca="1" si="24"/>
        <v>0</v>
      </c>
      <c r="H216" s="280">
        <f t="shared" ca="1" si="25"/>
        <v>0</v>
      </c>
      <c r="I216" s="281">
        <f t="shared" ca="1" si="26"/>
        <v>0</v>
      </c>
      <c r="J216" s="4"/>
    </row>
    <row r="217" spans="2:10" ht="30" customHeight="1" x14ac:dyDescent="0.25">
      <c r="B217" s="51"/>
      <c r="C217" s="214" t="str">
        <f t="shared" ca="1" si="20"/>
        <v/>
      </c>
      <c r="D217" s="280">
        <f t="shared" ca="1" si="21"/>
        <v>0</v>
      </c>
      <c r="E217" s="280">
        <f t="shared" ca="1" si="22"/>
        <v>0</v>
      </c>
      <c r="F217" s="280">
        <f t="shared" ca="1" si="23"/>
        <v>0</v>
      </c>
      <c r="G217" s="280">
        <f t="shared" ca="1" si="24"/>
        <v>0</v>
      </c>
      <c r="H217" s="280">
        <f t="shared" ca="1" si="25"/>
        <v>0</v>
      </c>
      <c r="I217" s="281">
        <f t="shared" ca="1" si="26"/>
        <v>0</v>
      </c>
      <c r="J217" s="4"/>
    </row>
    <row r="218" spans="2:10" ht="30" customHeight="1" x14ac:dyDescent="0.25">
      <c r="B218" s="51"/>
      <c r="C218" s="214" t="str">
        <f t="shared" ca="1" si="20"/>
        <v/>
      </c>
      <c r="D218" s="280">
        <f t="shared" ca="1" si="21"/>
        <v>0</v>
      </c>
      <c r="E218" s="280">
        <f t="shared" ca="1" si="22"/>
        <v>0</v>
      </c>
      <c r="F218" s="280">
        <f t="shared" ca="1" si="23"/>
        <v>0</v>
      </c>
      <c r="G218" s="280">
        <f t="shared" ca="1" si="24"/>
        <v>0</v>
      </c>
      <c r="H218" s="280">
        <f t="shared" ca="1" si="25"/>
        <v>0</v>
      </c>
      <c r="I218" s="281">
        <f t="shared" ca="1" si="26"/>
        <v>0</v>
      </c>
      <c r="J218" s="4"/>
    </row>
    <row r="219" spans="2:10" ht="30" customHeight="1" x14ac:dyDescent="0.25">
      <c r="B219" s="51"/>
      <c r="C219" s="214" t="str">
        <f t="shared" ca="1" si="20"/>
        <v/>
      </c>
      <c r="D219" s="280">
        <f t="shared" ca="1" si="21"/>
        <v>0</v>
      </c>
      <c r="E219" s="280">
        <f t="shared" ca="1" si="22"/>
        <v>0</v>
      </c>
      <c r="F219" s="280">
        <f t="shared" ca="1" si="23"/>
        <v>0</v>
      </c>
      <c r="G219" s="280">
        <f t="shared" ca="1" si="24"/>
        <v>0</v>
      </c>
      <c r="H219" s="280">
        <f t="shared" ca="1" si="25"/>
        <v>0</v>
      </c>
      <c r="I219" s="281">
        <f t="shared" ca="1" si="26"/>
        <v>0</v>
      </c>
      <c r="J219" s="4"/>
    </row>
    <row r="220" spans="2:10" ht="30" customHeight="1" x14ac:dyDescent="0.25">
      <c r="B220" s="51"/>
      <c r="C220" s="214" t="str">
        <f t="shared" ca="1" si="20"/>
        <v/>
      </c>
      <c r="D220" s="280">
        <f t="shared" ca="1" si="21"/>
        <v>0</v>
      </c>
      <c r="E220" s="280">
        <f t="shared" ca="1" si="22"/>
        <v>0</v>
      </c>
      <c r="F220" s="280">
        <f t="shared" ca="1" si="23"/>
        <v>0</v>
      </c>
      <c r="G220" s="280">
        <f t="shared" ca="1" si="24"/>
        <v>0</v>
      </c>
      <c r="H220" s="280">
        <f t="shared" ca="1" si="25"/>
        <v>0</v>
      </c>
      <c r="I220" s="281">
        <f t="shared" ca="1" si="26"/>
        <v>0</v>
      </c>
      <c r="J220" s="4"/>
    </row>
    <row r="221" spans="2:10" ht="30" customHeight="1" x14ac:dyDescent="0.25">
      <c r="B221" s="51"/>
      <c r="C221" s="214" t="str">
        <f t="shared" ca="1" si="20"/>
        <v/>
      </c>
      <c r="D221" s="280">
        <f t="shared" ca="1" si="21"/>
        <v>0</v>
      </c>
      <c r="E221" s="280">
        <f t="shared" ca="1" si="22"/>
        <v>0</v>
      </c>
      <c r="F221" s="280">
        <f t="shared" ca="1" si="23"/>
        <v>0</v>
      </c>
      <c r="G221" s="280">
        <f t="shared" ca="1" si="24"/>
        <v>0</v>
      </c>
      <c r="H221" s="280">
        <f t="shared" ca="1" si="25"/>
        <v>0</v>
      </c>
      <c r="I221" s="281">
        <f t="shared" ca="1" si="26"/>
        <v>0</v>
      </c>
      <c r="J221" s="4"/>
    </row>
    <row r="222" spans="2:10" ht="30" customHeight="1" x14ac:dyDescent="0.25">
      <c r="B222" s="51"/>
      <c r="C222" s="214" t="str">
        <f t="shared" ca="1" si="20"/>
        <v/>
      </c>
      <c r="D222" s="280">
        <f t="shared" ca="1" si="21"/>
        <v>0</v>
      </c>
      <c r="E222" s="280">
        <f t="shared" ca="1" si="22"/>
        <v>0</v>
      </c>
      <c r="F222" s="280">
        <f t="shared" ca="1" si="23"/>
        <v>0</v>
      </c>
      <c r="G222" s="280">
        <f t="shared" ca="1" si="24"/>
        <v>0</v>
      </c>
      <c r="H222" s="280">
        <f t="shared" ca="1" si="25"/>
        <v>0</v>
      </c>
      <c r="I222" s="281">
        <f t="shared" ca="1" si="26"/>
        <v>0</v>
      </c>
      <c r="J222" s="4"/>
    </row>
    <row r="223" spans="2:10" ht="30" customHeight="1" x14ac:dyDescent="0.25">
      <c r="B223" s="51">
        <v>23</v>
      </c>
      <c r="C223" s="214" t="str">
        <f t="shared" ca="1" si="20"/>
        <v/>
      </c>
      <c r="D223" s="280">
        <f t="shared" ca="1" si="21"/>
        <v>0</v>
      </c>
      <c r="E223" s="280">
        <f t="shared" ca="1" si="22"/>
        <v>0</v>
      </c>
      <c r="F223" s="280">
        <f t="shared" ca="1" si="23"/>
        <v>0</v>
      </c>
      <c r="G223" s="280">
        <f t="shared" ca="1" si="24"/>
        <v>0</v>
      </c>
      <c r="H223" s="280">
        <f t="shared" ca="1" si="25"/>
        <v>0</v>
      </c>
      <c r="I223" s="281">
        <f t="shared" ca="1" si="26"/>
        <v>0</v>
      </c>
      <c r="J223" s="4"/>
    </row>
    <row r="224" spans="2:10" ht="30" customHeight="1" thickBot="1" x14ac:dyDescent="0.3">
      <c r="B224" s="51">
        <v>24</v>
      </c>
      <c r="C224" s="291" t="str">
        <f t="shared" ca="1" si="20"/>
        <v/>
      </c>
      <c r="D224" s="292">
        <f t="shared" ca="1" si="21"/>
        <v>0</v>
      </c>
      <c r="E224" s="292">
        <f t="shared" ca="1" si="22"/>
        <v>0</v>
      </c>
      <c r="F224" s="292">
        <f t="shared" ca="1" si="23"/>
        <v>0</v>
      </c>
      <c r="G224" s="292">
        <f t="shared" ca="1" si="24"/>
        <v>0</v>
      </c>
      <c r="H224" s="292">
        <f t="shared" ca="1" si="25"/>
        <v>0</v>
      </c>
      <c r="I224" s="293">
        <f t="shared" ca="1" si="26"/>
        <v>0</v>
      </c>
      <c r="J224" s="4"/>
    </row>
    <row r="225" spans="2:10" ht="30" customHeight="1" thickBot="1" x14ac:dyDescent="0.3">
      <c r="B225" s="4"/>
      <c r="C225" s="52" t="s">
        <v>6</v>
      </c>
      <c r="D225" s="277">
        <f ca="1">SUM(D175:D224)</f>
        <v>0</v>
      </c>
      <c r="E225" s="277">
        <f ca="1">SUM(E175:E224)</f>
        <v>0</v>
      </c>
      <c r="F225" s="277">
        <f ca="1">SUM(F175:F224)</f>
        <v>0</v>
      </c>
      <c r="G225" s="277">
        <f ca="1">SUM(G175:G224)</f>
        <v>0</v>
      </c>
      <c r="H225" s="277">
        <f ca="1">SUM(H175:H224)</f>
        <v>0</v>
      </c>
      <c r="I225" s="274">
        <f t="shared" ca="1" si="26"/>
        <v>0</v>
      </c>
      <c r="J225" s="4"/>
    </row>
    <row r="226" spans="2:10" x14ac:dyDescent="0.25">
      <c r="B226" s="4"/>
      <c r="C226" s="4"/>
      <c r="D226" s="4"/>
      <c r="E226" s="4"/>
      <c r="F226" s="4"/>
      <c r="G226" s="4"/>
      <c r="H226" s="4"/>
      <c r="I226" s="4"/>
      <c r="J226" s="4"/>
    </row>
    <row r="227" spans="2:10" ht="8.25" customHeight="1" x14ac:dyDescent="0.25"/>
    <row r="228" spans="2:10" ht="11.25" hidden="1" customHeight="1" x14ac:dyDescent="0.25">
      <c r="C228" t="s">
        <v>90</v>
      </c>
    </row>
    <row r="229" spans="2:10" hidden="1" x14ac:dyDescent="0.25">
      <c r="B229">
        <v>1</v>
      </c>
      <c r="C229" t="s">
        <v>45</v>
      </c>
    </row>
    <row r="230" spans="2:10" hidden="1" x14ac:dyDescent="0.25">
      <c r="B230">
        <f>B229+1</f>
        <v>2</v>
      </c>
      <c r="C230" s="93" t="str">
        <f>IF('START - AWARD DETAILS'!D21=0,"",'START - AWARD DETAILS'!D21)</f>
        <v>CORE</v>
      </c>
    </row>
    <row r="231" spans="2:10" hidden="1" x14ac:dyDescent="0.25">
      <c r="B231">
        <f t="shared" ref="B231:B249" si="27">B230+1</f>
        <v>3</v>
      </c>
      <c r="C231" s="93" t="str">
        <f>IF('START - AWARD DETAILS'!D22=0,"",'START - AWARD DETAILS'!D22)</f>
        <v/>
      </c>
    </row>
    <row r="232" spans="2:10" hidden="1" x14ac:dyDescent="0.25">
      <c r="B232">
        <f t="shared" si="27"/>
        <v>4</v>
      </c>
      <c r="C232" s="93" t="str">
        <f>IF('START - AWARD DETAILS'!D23=0,"",'START - AWARD DETAILS'!D23)</f>
        <v/>
      </c>
    </row>
    <row r="233" spans="2:10" hidden="1" x14ac:dyDescent="0.25">
      <c r="B233">
        <f t="shared" si="27"/>
        <v>5</v>
      </c>
      <c r="C233" s="93" t="str">
        <f>IF('START - AWARD DETAILS'!D24=0,"",'START - AWARD DETAILS'!D24)</f>
        <v/>
      </c>
    </row>
    <row r="234" spans="2:10" hidden="1" x14ac:dyDescent="0.25">
      <c r="B234">
        <f t="shared" si="27"/>
        <v>6</v>
      </c>
      <c r="C234" s="93" t="str">
        <f>IF('START - AWARD DETAILS'!D25=0,"",'START - AWARD DETAILS'!D25)</f>
        <v/>
      </c>
    </row>
    <row r="235" spans="2:10" hidden="1" x14ac:dyDescent="0.25">
      <c r="B235">
        <f t="shared" si="27"/>
        <v>7</v>
      </c>
      <c r="C235" s="93" t="str">
        <f>IF('START - AWARD DETAILS'!D26=0,"",'START - AWARD DETAILS'!D26)</f>
        <v/>
      </c>
    </row>
    <row r="236" spans="2:10" hidden="1" x14ac:dyDescent="0.25">
      <c r="B236">
        <f t="shared" si="27"/>
        <v>8</v>
      </c>
      <c r="C236" s="93" t="str">
        <f>IF('START - AWARD DETAILS'!D27=0,"",'START - AWARD DETAILS'!D27)</f>
        <v/>
      </c>
    </row>
    <row r="237" spans="2:10" hidden="1" x14ac:dyDescent="0.25">
      <c r="B237">
        <f t="shared" si="27"/>
        <v>9</v>
      </c>
      <c r="C237" s="93" t="str">
        <f>IF('START - AWARD DETAILS'!D28=0,"",'START - AWARD DETAILS'!D28)</f>
        <v/>
      </c>
    </row>
    <row r="238" spans="2:10" hidden="1" x14ac:dyDescent="0.25">
      <c r="B238">
        <f t="shared" si="27"/>
        <v>10</v>
      </c>
      <c r="C238" s="93" t="str">
        <f>IF('START - AWARD DETAILS'!D29=0,"",'START - AWARD DETAILS'!D29)</f>
        <v/>
      </c>
    </row>
    <row r="239" spans="2:10" hidden="1" x14ac:dyDescent="0.25">
      <c r="B239">
        <f t="shared" si="27"/>
        <v>11</v>
      </c>
      <c r="C239" s="93" t="str">
        <f>IF('START - AWARD DETAILS'!D30=0,"",'START - AWARD DETAILS'!D30)</f>
        <v/>
      </c>
    </row>
    <row r="240" spans="2:10" hidden="1" x14ac:dyDescent="0.25">
      <c r="B240">
        <f t="shared" si="27"/>
        <v>12</v>
      </c>
      <c r="C240" s="93" t="str">
        <f>IF('START - AWARD DETAILS'!D31=0,"",'START - AWARD DETAILS'!D31)</f>
        <v/>
      </c>
    </row>
    <row r="241" spans="2:3" hidden="1" x14ac:dyDescent="0.25">
      <c r="B241">
        <f t="shared" si="27"/>
        <v>13</v>
      </c>
      <c r="C241" s="93" t="str">
        <f>IF('START - AWARD DETAILS'!D32=0,"",'START - AWARD DETAILS'!D32)</f>
        <v/>
      </c>
    </row>
    <row r="242" spans="2:3" hidden="1" x14ac:dyDescent="0.25">
      <c r="B242">
        <f t="shared" si="27"/>
        <v>14</v>
      </c>
      <c r="C242" s="93" t="str">
        <f>IF('START - AWARD DETAILS'!D33=0,"",'START - AWARD DETAILS'!D33)</f>
        <v/>
      </c>
    </row>
    <row r="243" spans="2:3" hidden="1" x14ac:dyDescent="0.25">
      <c r="B243">
        <f t="shared" si="27"/>
        <v>15</v>
      </c>
      <c r="C243" s="93" t="str">
        <f>IF('START - AWARD DETAILS'!D34=0,"",'START - AWARD DETAILS'!D34)</f>
        <v/>
      </c>
    </row>
    <row r="244" spans="2:3" hidden="1" x14ac:dyDescent="0.25">
      <c r="B244">
        <f t="shared" si="27"/>
        <v>16</v>
      </c>
      <c r="C244" s="93" t="str">
        <f>IF('START - AWARD DETAILS'!D35=0,"",'START - AWARD DETAILS'!D35)</f>
        <v/>
      </c>
    </row>
    <row r="245" spans="2:3" hidden="1" x14ac:dyDescent="0.25">
      <c r="B245">
        <f t="shared" si="27"/>
        <v>17</v>
      </c>
      <c r="C245" s="93" t="str">
        <f>IF('START - AWARD DETAILS'!D36=0,"",'START - AWARD DETAILS'!D36)</f>
        <v/>
      </c>
    </row>
    <row r="246" spans="2:3" hidden="1" x14ac:dyDescent="0.25">
      <c r="B246">
        <f t="shared" si="27"/>
        <v>18</v>
      </c>
      <c r="C246" s="93" t="str">
        <f>IF('START - AWARD DETAILS'!D37=0,"",'START - AWARD DETAILS'!D37)</f>
        <v/>
      </c>
    </row>
    <row r="247" spans="2:3" hidden="1" x14ac:dyDescent="0.25">
      <c r="B247">
        <f t="shared" si="27"/>
        <v>19</v>
      </c>
      <c r="C247" s="93" t="str">
        <f>IF('START - AWARD DETAILS'!D38=0,"",'START - AWARD DETAILS'!D38)</f>
        <v/>
      </c>
    </row>
    <row r="248" spans="2:3" hidden="1" x14ac:dyDescent="0.25">
      <c r="B248">
        <f t="shared" si="27"/>
        <v>20</v>
      </c>
      <c r="C248" s="93" t="str">
        <f>IF('START - AWARD DETAILS'!D39=0,"",'START - AWARD DETAILS'!D39)</f>
        <v/>
      </c>
    </row>
    <row r="249" spans="2:3" hidden="1" x14ac:dyDescent="0.25">
      <c r="B249">
        <f t="shared" si="27"/>
        <v>21</v>
      </c>
      <c r="C249" s="93" t="str">
        <f>IF('START - AWARD DETAILS'!D40=0,"",'START - AWARD DETAILS'!D40)</f>
        <v/>
      </c>
    </row>
  </sheetData>
  <sheetProtection password="CC32" sheet="1" selectLockedCells="1"/>
  <mergeCells count="2">
    <mergeCell ref="C3:I3"/>
    <mergeCell ref="C9:I9"/>
  </mergeCells>
  <dataValidations count="1">
    <dataValidation type="list" allowBlank="1" showInputMessage="1" showErrorMessage="1" sqref="C11" xr:uid="{00000000-0002-0000-0400-000000000000}">
      <formula1>$C$228:$C$249</formula1>
    </dataValidation>
  </dataValidations>
  <pageMargins left="0.7" right="0.7" top="0.75" bottom="0.75" header="0.3" footer="0.3"/>
  <pageSetup paperSize="9" scale="20" orientation="portrait" r:id="rId1"/>
  <rowBreaks count="1" manualBreakCount="1">
    <brk id="119"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CFB59-C5CE-4E47-9C7C-83FD40257194}">
  <sheetPr>
    <tabColor rgb="FFFFFF00"/>
  </sheetPr>
  <dimension ref="B1:N106"/>
  <sheetViews>
    <sheetView showGridLines="0" workbookViewId="0">
      <selection activeCell="C15" sqref="C15"/>
    </sheetView>
  </sheetViews>
  <sheetFormatPr defaultColWidth="0" defaultRowHeight="14.45" customHeight="1" zeroHeight="1" x14ac:dyDescent="0.25"/>
  <cols>
    <col min="1" max="2" width="1.42578125" customWidth="1"/>
    <col min="3" max="3" width="42.85546875" customWidth="1"/>
    <col min="4" max="9" width="20.42578125" customWidth="1"/>
    <col min="10" max="11" width="1.42578125" customWidth="1"/>
    <col min="12" max="12" width="14.140625" customWidth="1"/>
    <col min="13" max="13" width="31.42578125" customWidth="1"/>
    <col min="14" max="14" width="5.42578125" customWidth="1"/>
    <col min="15" max="21" width="14.140625" customWidth="1"/>
    <col min="22" max="22" width="1.42578125" customWidth="1"/>
  </cols>
  <sheetData>
    <row r="1" spans="2:14" ht="8.25" customHeight="1" x14ac:dyDescent="0.25"/>
    <row r="2" spans="2:14" ht="8.25" customHeight="1" thickBot="1" x14ac:dyDescent="0.3">
      <c r="B2" s="4"/>
      <c r="C2" s="4"/>
      <c r="D2" s="4"/>
      <c r="E2" s="4"/>
      <c r="F2" s="4"/>
      <c r="G2" s="4"/>
      <c r="H2" s="4"/>
      <c r="I2" s="4"/>
      <c r="J2" s="4"/>
    </row>
    <row r="3" spans="2:14" ht="20.25" customHeight="1" thickBot="1" x14ac:dyDescent="0.3">
      <c r="B3" s="4"/>
      <c r="C3" s="447" t="s">
        <v>91</v>
      </c>
      <c r="D3" s="448"/>
      <c r="E3" s="448"/>
      <c r="F3" s="448"/>
      <c r="G3" s="448"/>
      <c r="H3" s="448"/>
      <c r="I3" s="448"/>
      <c r="J3" s="4"/>
    </row>
    <row r="4" spans="2:14" ht="8.25" customHeight="1" thickBot="1" x14ac:dyDescent="0.3">
      <c r="B4" s="4"/>
      <c r="C4" s="4"/>
      <c r="D4" s="4"/>
      <c r="E4" s="4"/>
      <c r="F4" s="4"/>
      <c r="G4" s="4"/>
      <c r="H4" s="4"/>
      <c r="I4" s="4"/>
      <c r="J4" s="4"/>
    </row>
    <row r="5" spans="2:14" ht="20.25" customHeight="1" thickBot="1" x14ac:dyDescent="0.3">
      <c r="B5" s="36"/>
      <c r="C5" s="5" t="s">
        <v>41</v>
      </c>
      <c r="D5" s="428" t="str">
        <f>IF('START - AWARD DETAILS'!$D$13="","",'START - AWARD DETAILS'!$D$13)</f>
        <v/>
      </c>
      <c r="E5" s="37"/>
      <c r="F5" s="37"/>
      <c r="G5" s="37"/>
      <c r="H5" s="37"/>
      <c r="I5" s="38"/>
      <c r="J5" s="36"/>
      <c r="K5" s="39"/>
    </row>
    <row r="6" spans="2:14" ht="8.25" customHeight="1" thickBot="1" x14ac:dyDescent="0.3">
      <c r="B6" s="36"/>
      <c r="C6" s="36"/>
      <c r="D6" s="36"/>
      <c r="E6" s="36"/>
      <c r="F6" s="36"/>
      <c r="G6" s="36"/>
      <c r="H6" s="36"/>
      <c r="I6" s="36"/>
      <c r="J6" s="36"/>
      <c r="K6" s="39"/>
    </row>
    <row r="7" spans="2:14" ht="20.25" customHeight="1" thickBot="1" x14ac:dyDescent="0.3">
      <c r="B7" s="36"/>
      <c r="C7" s="44" t="s">
        <v>42</v>
      </c>
      <c r="D7" s="428" t="str">
        <f>IF('START - AWARD DETAILS'!$D$14="","",'START - AWARD DETAILS'!$D$14)</f>
        <v/>
      </c>
      <c r="E7" s="37"/>
      <c r="F7" s="37"/>
      <c r="G7" s="37"/>
      <c r="H7" s="37"/>
      <c r="I7" s="38"/>
      <c r="J7" s="36"/>
      <c r="K7" s="39"/>
    </row>
    <row r="8" spans="2:14" ht="8.25" customHeight="1" thickBot="1" x14ac:dyDescent="0.3">
      <c r="B8" s="4"/>
      <c r="C8" s="4"/>
      <c r="D8" s="4"/>
      <c r="E8" s="4"/>
      <c r="F8" s="4"/>
      <c r="G8" s="4"/>
      <c r="H8" s="4"/>
      <c r="I8" s="4"/>
      <c r="J8" s="4"/>
    </row>
    <row r="9" spans="2:14" ht="20.25" customHeight="1" thickBot="1" x14ac:dyDescent="0.3">
      <c r="B9" s="4"/>
      <c r="C9" s="449" t="s">
        <v>43</v>
      </c>
      <c r="D9" s="450"/>
      <c r="E9" s="450"/>
      <c r="F9" s="450"/>
      <c r="G9" s="450"/>
      <c r="H9" s="450"/>
      <c r="I9" s="451"/>
      <c r="J9" s="4"/>
    </row>
    <row r="10" spans="2:14" ht="20.25" customHeight="1" thickBot="1" x14ac:dyDescent="0.3">
      <c r="B10" s="4"/>
      <c r="C10" s="99" t="s">
        <v>54</v>
      </c>
      <c r="D10" s="294"/>
      <c r="E10" s="294"/>
      <c r="F10" s="294"/>
      <c r="G10" s="294"/>
      <c r="H10" s="294"/>
      <c r="I10" s="294"/>
      <c r="J10" s="4"/>
    </row>
    <row r="11" spans="2:14" ht="31.5" customHeight="1" thickBot="1" x14ac:dyDescent="0.3">
      <c r="B11" s="4"/>
      <c r="C11" s="295" t="s">
        <v>45</v>
      </c>
      <c r="D11" s="294"/>
      <c r="E11" s="294"/>
      <c r="F11" s="294"/>
      <c r="G11" s="294"/>
      <c r="H11" s="294"/>
      <c r="I11" s="294"/>
      <c r="J11" s="4"/>
      <c r="L11" s="136"/>
    </row>
    <row r="12" spans="2:14" ht="20.25" customHeight="1" x14ac:dyDescent="0.25">
      <c r="B12" s="4"/>
      <c r="C12" s="294"/>
      <c r="D12" s="294"/>
      <c r="E12" s="294"/>
      <c r="F12" s="294"/>
      <c r="G12" s="294"/>
      <c r="H12" s="294"/>
      <c r="I12" s="294"/>
      <c r="J12" s="4"/>
    </row>
    <row r="13" spans="2:14" ht="8.25" customHeight="1" thickBot="1" x14ac:dyDescent="0.3">
      <c r="B13" s="4"/>
      <c r="C13" s="4"/>
      <c r="D13" s="4"/>
      <c r="E13" s="4"/>
      <c r="F13" s="4"/>
      <c r="G13" s="4"/>
      <c r="H13" s="4"/>
      <c r="I13" s="4"/>
      <c r="J13" s="4"/>
    </row>
    <row r="14" spans="2:14" ht="30" customHeight="1" thickBot="1" x14ac:dyDescent="0.3">
      <c r="B14" s="4"/>
      <c r="C14" s="168" t="s">
        <v>29</v>
      </c>
      <c r="D14" s="255" t="s">
        <v>30</v>
      </c>
      <c r="E14" s="255" t="s">
        <v>31</v>
      </c>
      <c r="F14" s="255" t="s">
        <v>32</v>
      </c>
      <c r="G14" s="255" t="s">
        <v>33</v>
      </c>
      <c r="H14" s="256" t="s">
        <v>34</v>
      </c>
      <c r="I14" s="260" t="s">
        <v>35</v>
      </c>
      <c r="J14" s="4"/>
    </row>
    <row r="15" spans="2:14" ht="30" customHeight="1" x14ac:dyDescent="0.25">
      <c r="B15" s="51">
        <v>1</v>
      </c>
      <c r="C15" s="446"/>
      <c r="D15" s="269">
        <f>SUMIFS('2. Staff Costs (Annual)'!$N$13:$N$312,'2. Staff Costs (Annual)'!$F$13:$F$312,IF($C$11="ALL THEMES","*",$C$11),'2. Staff Costs (Annual)'!$F$13:$F$312,$C15)+SUMIFS('3.Travel,Subsistence&amp;Conference'!$K$12:$K$70,'3.Travel,Subsistence&amp;Conference'!$G$12:$G$70,IF($C$11="ALL THEMES","*",$C$11),'3.Travel,Subsistence&amp;Conference'!$G$12:$G$70,'Summary of Cost by Country'!$C15)+SUMIFS('4. Equipment'!$J$12:$J$82,'4. Equipment'!$F$12:$F$82,IF($C$11="ALL THEMES","*",$C$11),'4. Equipment'!$F$12:$F$82,$C15)+SUMIFS('5. Consumables'!$J$12:$J$61,'5. Consumables'!$F$12:$F$61,IF($C$11="ALL THEMES","*",$C$11),'5. Consumables'!$F$12:$F$61,'Summary of Cost by Country'!$C15)+SUMIFS('6. CEI'!$J$12:$J$61,'6. CEI'!$F$12:$F$61,IF($C$11="ALL THEMES","*",$C$11),'6. CEI'!$F$12:$F$61,'Summary of Cost by Country'!$C15)+SUMIFS('7. Dissemination'!$J$12:$J$61,'7. Dissemination'!$F$12:$F$61,IF($C$11="ALL THEMES","*",$C$11),'7. Dissemination'!$F$12:$F$61,'Summary of Cost by Country'!$C15)+SUMIFS('8.MonitoringEvaluation&amp;Learning'!$J$12:$J$61,'8.MonitoringEvaluation&amp;Learning'!$F$12:$F$61,IF($C$11="ALL THEMES","*",$C$11),'8.MonitoringEvaluation&amp;Learning'!$F$12:$F$61,'Summary of Cost by Country'!$C15)+SUMIFS('9. Other Direct Costs '!$J$12:$J$61,'9. Other Direct Costs '!$F$12:$F$61,IF($C$11="ALL THEMES","*",$C$11),'9. Other Direct Costs '!$F$12:$F$61,'Summary of Cost by Country'!$C15)+SUMIFS('10. Indirect Costs'!$L$13:$L$62,'10. Indirect Costs'!$E$13:$E$62,IF($C$11="ALL THEMES","*",$C$11),'10. Indirect Costs'!$E$13:$E$62,'Summary of Cost by Country'!$C15)</f>
        <v>0</v>
      </c>
      <c r="E15" s="269">
        <f>SUMIFS('2. Staff Costs (Annual)'!$S$13:$S$312,'2. Staff Costs (Annual)'!$F$13:$F$312,IF($C$11="ALL THEMES","*",$C$11),'2. Staff Costs (Annual)'!$F$13:$F$312,$C15)+SUMIFS('3.Travel,Subsistence&amp;Conference'!$M$12:$M$70,'3.Travel,Subsistence&amp;Conference'!$G$12:$G$70,IF($C$11="ALL THEMES","*",$C$11),'3.Travel,Subsistence&amp;Conference'!$G$12:$G$70,'Summary of Cost by Country'!$C15)+SUMIFS('4. Equipment'!$L$12:$L$82,'4. Equipment'!$F$12:$F$82,IF($C$11="ALL THEMES","*",$C$11),'4. Equipment'!$F$12:$F$82,$C15)+SUMIFS('5. Consumables'!$L$12:$L$61,'5. Consumables'!$F$12:$F$61,IF($C$11="ALL THEMES","*",$C$11),'5. Consumables'!$F$12:$F$61,'Summary of Cost by Country'!$C15)+SUMIFS('6. CEI'!$L$12:$L$61,'6. CEI'!$F$12:$F$61,IF($C$11="ALL THEMES","*",$C$11),'6. CEI'!$F$12:$F$61,'Summary of Cost by Country'!$C15)+SUMIFS('7. Dissemination'!$L$12:$L$61,'7. Dissemination'!$F$12:$F$61,IF($C$11="ALL THEMES","*",$C$11),'7. Dissemination'!$F$12:$F$61,'Summary of Cost by Country'!$C15)+SUMIFS('8.MonitoringEvaluation&amp;Learning'!$L$12:$L$61,'8.MonitoringEvaluation&amp;Learning'!$F$12:$F$61,IF($C$11="ALL THEMES","*",$C$11),'8.MonitoringEvaluation&amp;Learning'!$F$12:$F$61,'Summary of Cost by Country'!$C15)+SUMIFS('9. Other Direct Costs '!$L$12:$L$61,'9. Other Direct Costs '!$F$12:$F$61,IF($C$11="ALL THEMES","*",$C$11),'9. Other Direct Costs '!$F$12:$F$61,'Summary of Cost by Country'!$C15)+SUMIFS('10. Indirect Costs'!$P$13:$P$62,'10. Indirect Costs'!$E$13:$E$62,IF($C$11="ALL THEMES","*",$C$11),'10. Indirect Costs'!$E$13:$E$62,'Summary of Cost by Country'!$C15)</f>
        <v>0</v>
      </c>
      <c r="F15" s="269">
        <f>SUMIFS('2. Staff Costs (Annual)'!$X$13:$X$312,'2. Staff Costs (Annual)'!$F$13:$F$312,IF($C$11="ALL THEMES","*",$C$11),'2. Staff Costs (Annual)'!$F$13:$F$312,$C15)+SUMIFS('3.Travel,Subsistence&amp;Conference'!$M$12:$M$70,'3.Travel,Subsistence&amp;Conference'!$G$12:$G$70,IF($C$11="ALL THEMES","*",$C$11),'3.Travel,Subsistence&amp;Conference'!$G$12:$G$70,'Summary of Cost by Country'!$C15)+SUMIFS('4. Equipment'!$N$12:$N$82,'4. Equipment'!$F$12:$F$82,IF($C$11="ALL THEMES","*",$C$11),'4. Equipment'!$F$12:$F$82,$C15)+SUMIFS('5. Consumables'!$N$12:$N$61,'5. Consumables'!$F$12:$F$61,IF($C$11="ALL THEMES","*",$C$11),'5. Consumables'!$F$12:$F$61,'Summary of Cost by Country'!$C15)+SUMIFS('6. CEI'!$N$12:$N$61,'6. CEI'!$F$12:$F$61,IF($C$11="ALL THEMES","*",$C$11),'6. CEI'!$F$12:$F$61,'Summary of Cost by Country'!$C15)+SUMIFS('7. Dissemination'!$N$12:$N$61,'7. Dissemination'!$F$12:$F$61,IF($C$11="ALL THEMES","*",$C$11),'7. Dissemination'!$F$12:$F$61,'Summary of Cost by Country'!$C15)+SUMIFS('8.MonitoringEvaluation&amp;Learning'!$N$12:$N$61,'8.MonitoringEvaluation&amp;Learning'!$F$12:$F$61,IF($C$11="ALL THEMES","*",$C$11),'8.MonitoringEvaluation&amp;Learning'!$F$12:$F$61,'Summary of Cost by Country'!$C15)+SUMIFS('9. Other Direct Costs '!$N$12:$N$61,'9. Other Direct Costs '!$F$12:$F$61,IF($C$11="ALL THEMES","*",$C$11),'9. Other Direct Costs '!$F$12:$F$61,'Summary of Cost by Country'!$C15)+SUMIFS('10. Indirect Costs'!$T$13:$T$62,'10. Indirect Costs'!$E$13:$E$62,IF($C$11="ALL THEMES","*",$C$11),'10. Indirect Costs'!$E$13:$E$62,'Summary of Cost by Country'!$C15)</f>
        <v>0</v>
      </c>
      <c r="G15" s="269">
        <f>SUMIFS('2. Staff Costs (Annual)'!$AC$13:$AC$312,'2. Staff Costs (Annual)'!$F$13:$F$312,IF($C$11="ALL THEMES","*",$C$11),'2. Staff Costs (Annual)'!$F$13:$F$312,$C15)+SUMIFS('3.Travel,Subsistence&amp;Conference'!$O$12:$O$70,'3.Travel,Subsistence&amp;Conference'!$G$12:$G$70,IF($C$11="ALL THEMES","*",$C$11),'3.Travel,Subsistence&amp;Conference'!$G$12:$G$70,'Summary of Cost by Country'!$C15)+SUMIFS('4. Equipment'!$P$12:$P$82,'4. Equipment'!$F$12:$F$82,IF($C$11="ALL THEMES","*",$C$11),'4. Equipment'!$F$12:$F$82,$C15)+SUMIFS('5. Consumables'!$P$12:$P$61,'5. Consumables'!$F$12:$F$61,IF($C$11="ALL THEMES","*",$C$11),'5. Consumables'!$F$12:$F$61,'Summary of Cost by Country'!$C15)+SUMIFS('6. CEI'!$P$12:$P$61,'6. CEI'!$F$12:$F$61,IF($C$11="ALL THEMES","*",$C$11),'6. CEI'!$F$12:$F$61,'Summary of Cost by Country'!$C15)+SUMIFS('7. Dissemination'!$P$12:$P$61,'7. Dissemination'!$F$12:$F$61,IF($C$11="ALL THEMES","*",$C$11),'7. Dissemination'!$F$12:$F$61,'Summary of Cost by Country'!$C15)+SUMIFS('8.MonitoringEvaluation&amp;Learning'!$P$12:$P$61,'8.MonitoringEvaluation&amp;Learning'!$F$12:$F$61,IF($C$11="ALL THEMES","*",$C$11),'8.MonitoringEvaluation&amp;Learning'!$F$12:$F$61,'Summary of Cost by Country'!$C15)+SUMIFS('9. Other Direct Costs '!$P$12:$P$61,'9. Other Direct Costs '!$F$12:$F$61,IF($C$11="ALL THEMES","*",$C$11),'9. Other Direct Costs '!$F$12:$F$61,'Summary of Cost by Country'!$C15)+SUMIFS('10. Indirect Costs'!$X$13:$X$62,'10. Indirect Costs'!$E$13:$E$62,IF($C$11="ALL THEMES","*",$C$11),'10. Indirect Costs'!$E$13:$E$62,'Summary of Cost by Country'!$C15)</f>
        <v>0</v>
      </c>
      <c r="H15" s="269">
        <f>SUMIFS('2. Staff Costs (Annual)'!$AH$13:$AH$312,'2. Staff Costs (Annual)'!$F$13:$F$312,IF($C$11="ALL THEMES","*",$C$11),'2. Staff Costs (Annual)'!$F$13:$F$312,$C15)+SUMIFS('3.Travel,Subsistence&amp;Conference'!$Q$12:$Q$70,'3.Travel,Subsistence&amp;Conference'!$G$12:$G$70,IF($C$11="ALL THEMES","*",$C$11),'3.Travel,Subsistence&amp;Conference'!$G$12:$G$70,'Summary of Cost by Country'!$C15)+SUMIFS('4. Equipment'!$R$12:$R$82,'4. Equipment'!$F$12:$F$82,IF($C$11="ALL THEMES","*",$C$11),'4. Equipment'!$F$12:$F$82,$C15)+SUMIFS('5. Consumables'!$R$12:$R$61,'5. Consumables'!$F$12:$F$61,IF($C$11="ALL THEMES","*",$C$11),'5. Consumables'!$F$12:$F$61,'Summary of Cost by Country'!$C15)+SUMIFS('6. CEI'!$R$12:$R$61,'6. CEI'!$F$12:$F$61,IF($C$11="ALL THEMES","*",$C$11),'6. CEI'!$F$12:$F$61,'Summary of Cost by Country'!$C15)+SUMIFS('7. Dissemination'!$R$12:$R$61,'7. Dissemination'!$F$12:$F$61,IF($C$11="ALL THEMES","*",$C$11),'7. Dissemination'!$F$12:$F$61,'Summary of Cost by Country'!$C15)+SUMIFS('8.MonitoringEvaluation&amp;Learning'!$R$12:$R$61,'8.MonitoringEvaluation&amp;Learning'!$F$12:$F$61,IF($C$11="ALL THEMES","*",$C$11),'8.MonitoringEvaluation&amp;Learning'!$F$12:$F$61,'Summary of Cost by Country'!$C15)+SUMIFS('9. Other Direct Costs '!$R$12:$R$61,'9. Other Direct Costs '!$F$12:$F$61,IF($C$11="ALL THEMES","*",$C$11),'9. Other Direct Costs '!$F$12:$F$61,'Summary of Cost by Country'!$C15)+SUMIFS('10. Indirect Costs'!$AB$13:$AB$62,'10. Indirect Costs'!$E$13:$E$62,IF($C$11="ALL THEMES","*",$C$11),'10. Indirect Costs'!$E$13:$E$62,'Summary of Cost by Country'!$C15)</f>
        <v>0</v>
      </c>
      <c r="I15" s="279">
        <f t="shared" ref="I15:I23" si="0">SUM(D15:H15)</f>
        <v>0</v>
      </c>
      <c r="J15" s="4"/>
    </row>
    <row r="16" spans="2:14" ht="30" customHeight="1" x14ac:dyDescent="0.25">
      <c r="B16" s="51">
        <f t="shared" ref="B16:B34" si="1">B15+1</f>
        <v>2</v>
      </c>
      <c r="C16" s="446"/>
      <c r="D16" s="269">
        <f>SUMIFS('2. Staff Costs (Annual)'!$N$13:$N$312,'2. Staff Costs (Annual)'!$F$13:$F$312,IF($C$11="ALL THEMES","*",$C$11),'2. Staff Costs (Annual)'!$F$13:$F$312,$C16)+SUMIFS('3.Travel,Subsistence&amp;Conference'!$K$12:$K$70,'3.Travel,Subsistence&amp;Conference'!$G$12:$G$70,IF($C$11="ALL THEMES","*",$C$11),'3.Travel,Subsistence&amp;Conference'!$G$12:$G$70,'Summary of Cost by Country'!$C16)+SUMIFS('4. Equipment'!$J$12:$J$82,'4. Equipment'!$F$12:$F$82,IF($C$11="ALL THEMES","*",$C$11),'4. Equipment'!$F$12:$F$82,$C16)+SUMIFS('5. Consumables'!$J$12:$J$61,'5. Consumables'!$F$12:$F$61,IF($C$11="ALL THEMES","*",$C$11),'5. Consumables'!$F$12:$F$61,'Summary of Cost by Country'!$C16)+SUMIFS('6. CEI'!$J$12:$J$61,'6. CEI'!$F$12:$F$61,IF($C$11="ALL THEMES","*",$C$11),'6. CEI'!$F$12:$F$61,'Summary of Cost by Country'!$C16)+SUMIFS('7. Dissemination'!$J$12:$J$61,'7. Dissemination'!$F$12:$F$61,IF($C$11="ALL THEMES","*",$C$11),'7. Dissemination'!$F$12:$F$61,'Summary of Cost by Country'!$C16)+SUMIFS('8.MonitoringEvaluation&amp;Learning'!$J$12:$J$61,'8.MonitoringEvaluation&amp;Learning'!$F$12:$F$61,IF($C$11="ALL THEMES","*",$C$11),'8.MonitoringEvaluation&amp;Learning'!$F$12:$F$61,'Summary of Cost by Country'!$C16)+SUMIFS('9. Other Direct Costs '!$J$12:$J$61,'9. Other Direct Costs '!$F$12:$F$61,IF($C$11="ALL THEMES","*",$C$11),'9. Other Direct Costs '!$F$12:$F$61,'Summary of Cost by Country'!$C16)+SUMIFS('10. Indirect Costs'!$L$13:$L$62,'10. Indirect Costs'!$E$13:$E$62,IF($C$11="ALL THEMES","*",$C$11),'10. Indirect Costs'!$E$13:$E$62,'Summary of Cost by Country'!$C16)</f>
        <v>0</v>
      </c>
      <c r="E16" s="269">
        <f>SUMIFS('2. Staff Costs (Annual)'!$S$13:$S$312,'2. Staff Costs (Annual)'!$F$13:$F$312,IF($C$11="ALL THEMES","*",$C$11),'2. Staff Costs (Annual)'!$F$13:$F$312,$C16)+SUMIFS('3.Travel,Subsistence&amp;Conference'!$M$12:$M$70,'3.Travel,Subsistence&amp;Conference'!$G$12:$G$70,IF($C$11="ALL THEMES","*",$C$11),'3.Travel,Subsistence&amp;Conference'!$G$12:$G$70,'Summary of Cost by Country'!$C16)+SUMIFS('4. Equipment'!$L$12:$L$82,'4. Equipment'!$F$12:$F$82,IF($C$11="ALL THEMES","*",$C$11),'4. Equipment'!$F$12:$F$82,$C16)+SUMIFS('5. Consumables'!$L$12:$L$61,'5. Consumables'!$F$12:$F$61,IF($C$11="ALL THEMES","*",$C$11),'5. Consumables'!$F$12:$F$61,'Summary of Cost by Country'!$C16)+SUMIFS('6. CEI'!$L$12:$L$61,'6. CEI'!$F$12:$F$61,IF($C$11="ALL THEMES","*",$C$11),'6. CEI'!$F$12:$F$61,'Summary of Cost by Country'!$C16)+SUMIFS('7. Dissemination'!$L$12:$L$61,'7. Dissemination'!$F$12:$F$61,IF($C$11="ALL THEMES","*",$C$11),'7. Dissemination'!$F$12:$F$61,'Summary of Cost by Country'!$C16)+SUMIFS('8.MonitoringEvaluation&amp;Learning'!$L$12:$L$61,'8.MonitoringEvaluation&amp;Learning'!$F$12:$F$61,IF($C$11="ALL THEMES","*",$C$11),'8.MonitoringEvaluation&amp;Learning'!$F$12:$F$61,'Summary of Cost by Country'!$C16)+SUMIFS('9. Other Direct Costs '!$L$12:$L$61,'9. Other Direct Costs '!$F$12:$F$61,IF($C$11="ALL THEMES","*",$C$11),'9. Other Direct Costs '!$F$12:$F$61,'Summary of Cost by Country'!$C16)+SUMIFS('10. Indirect Costs'!$P$13:$P$62,'10. Indirect Costs'!$E$13:$E$62,IF($C$11="ALL THEMES","*",$C$11),'10. Indirect Costs'!$E$13:$E$62,'Summary of Cost by Country'!$C16)</f>
        <v>0</v>
      </c>
      <c r="F16" s="269">
        <f>SUMIFS('2. Staff Costs (Annual)'!$X$13:$X$312,'2. Staff Costs (Annual)'!$F$13:$F$312,IF($C$11="ALL THEMES","*",$C$11),'2. Staff Costs (Annual)'!$F$13:$F$312,$C16)+SUMIFS('3.Travel,Subsistence&amp;Conference'!$M$12:$M$70,'3.Travel,Subsistence&amp;Conference'!$G$12:$G$70,IF($C$11="ALL THEMES","*",$C$11),'3.Travel,Subsistence&amp;Conference'!$G$12:$G$70,'Summary of Cost by Country'!$C16)+SUMIFS('4. Equipment'!$N$12:$N$82,'4. Equipment'!$F$12:$F$82,IF($C$11="ALL THEMES","*",$C$11),'4. Equipment'!$F$12:$F$82,$C16)+SUMIFS('5. Consumables'!$N$12:$N$61,'5. Consumables'!$F$12:$F$61,IF($C$11="ALL THEMES","*",$C$11),'5. Consumables'!$F$12:$F$61,'Summary of Cost by Country'!$C16)+SUMIFS('6. CEI'!$N$12:$N$61,'6. CEI'!$F$12:$F$61,IF($C$11="ALL THEMES","*",$C$11),'6. CEI'!$F$12:$F$61,'Summary of Cost by Country'!$C16)+SUMIFS('7. Dissemination'!$N$12:$N$61,'7. Dissemination'!$F$12:$F$61,IF($C$11="ALL THEMES","*",$C$11),'7. Dissemination'!$F$12:$F$61,'Summary of Cost by Country'!$C16)+SUMIFS('8.MonitoringEvaluation&amp;Learning'!$N$12:$N$61,'8.MonitoringEvaluation&amp;Learning'!$F$12:$F$61,IF($C$11="ALL THEMES","*",$C$11),'8.MonitoringEvaluation&amp;Learning'!$F$12:$F$61,'Summary of Cost by Country'!$C16)+SUMIFS('9. Other Direct Costs '!$N$12:$N$61,'9. Other Direct Costs '!$F$12:$F$61,IF($C$11="ALL THEMES","*",$C$11),'9. Other Direct Costs '!$F$12:$F$61,'Summary of Cost by Country'!$C16)+SUMIFS('10. Indirect Costs'!$T$13:$T$62,'10. Indirect Costs'!$E$13:$E$62,IF($C$11="ALL THEMES","*",$C$11),'10. Indirect Costs'!$E$13:$E$62,'Summary of Cost by Country'!$C16)</f>
        <v>0</v>
      </c>
      <c r="G16" s="269">
        <f>SUMIFS('2. Staff Costs (Annual)'!$AC$13:$AC$312,'2. Staff Costs (Annual)'!$F$13:$F$312,IF($C$11="ALL THEMES","*",$C$11),'2. Staff Costs (Annual)'!$F$13:$F$312,$C16)+SUMIFS('3.Travel,Subsistence&amp;Conference'!$O$12:$O$70,'3.Travel,Subsistence&amp;Conference'!$G$12:$G$70,IF($C$11="ALL THEMES","*",$C$11),'3.Travel,Subsistence&amp;Conference'!$G$12:$G$70,'Summary of Cost by Country'!$C16)+SUMIFS('4. Equipment'!$P$12:$P$82,'4. Equipment'!$F$12:$F$82,IF($C$11="ALL THEMES","*",$C$11),'4. Equipment'!$F$12:$F$82,$C16)+SUMIFS('5. Consumables'!$P$12:$P$61,'5. Consumables'!$F$12:$F$61,IF($C$11="ALL THEMES","*",$C$11),'5. Consumables'!$F$12:$F$61,'Summary of Cost by Country'!$C16)+SUMIFS('6. CEI'!$P$12:$P$61,'6. CEI'!$F$12:$F$61,IF($C$11="ALL THEMES","*",$C$11),'6. CEI'!$F$12:$F$61,'Summary of Cost by Country'!$C16)+SUMIFS('7. Dissemination'!$P$12:$P$61,'7. Dissemination'!$F$12:$F$61,IF($C$11="ALL THEMES","*",$C$11),'7. Dissemination'!$F$12:$F$61,'Summary of Cost by Country'!$C16)+SUMIFS('8.MonitoringEvaluation&amp;Learning'!$P$12:$P$61,'8.MonitoringEvaluation&amp;Learning'!$F$12:$F$61,IF($C$11="ALL THEMES","*",$C$11),'8.MonitoringEvaluation&amp;Learning'!$F$12:$F$61,'Summary of Cost by Country'!$C16)+SUMIFS('9. Other Direct Costs '!$P$12:$P$61,'9. Other Direct Costs '!$F$12:$F$61,IF($C$11="ALL THEMES","*",$C$11),'9. Other Direct Costs '!$F$12:$F$61,'Summary of Cost by Country'!$C16)+SUMIFS('10. Indirect Costs'!$X$13:$X$62,'10. Indirect Costs'!$E$13:$E$62,IF($C$11="ALL THEMES","*",$C$11),'10. Indirect Costs'!$E$13:$E$62,'Summary of Cost by Country'!$C16)</f>
        <v>0</v>
      </c>
      <c r="H16" s="269">
        <f>SUMIFS('2. Staff Costs (Annual)'!$AH$13:$AH$312,'2. Staff Costs (Annual)'!$F$13:$F$312,IF($C$11="ALL THEMES","*",$C$11),'2. Staff Costs (Annual)'!$F$13:$F$312,$C16)+SUMIFS('3.Travel,Subsistence&amp;Conference'!$Q$12:$Q$70,'3.Travel,Subsistence&amp;Conference'!$G$12:$G$70,IF($C$11="ALL THEMES","*",$C$11),'3.Travel,Subsistence&amp;Conference'!$G$12:$G$70,'Summary of Cost by Country'!$C16)+SUMIFS('4. Equipment'!$R$12:$R$82,'4. Equipment'!$F$12:$F$82,IF($C$11="ALL THEMES","*",$C$11),'4. Equipment'!$F$12:$F$82,$C16)+SUMIFS('5. Consumables'!$R$12:$R$61,'5. Consumables'!$F$12:$F$61,IF($C$11="ALL THEMES","*",$C$11),'5. Consumables'!$F$12:$F$61,'Summary of Cost by Country'!$C16)+SUMIFS('6. CEI'!$R$12:$R$61,'6. CEI'!$F$12:$F$61,IF($C$11="ALL THEMES","*",$C$11),'6. CEI'!$F$12:$F$61,'Summary of Cost by Country'!$C16)+SUMIFS('7. Dissemination'!$R$12:$R$61,'7. Dissemination'!$F$12:$F$61,IF($C$11="ALL THEMES","*",$C$11),'7. Dissemination'!$F$12:$F$61,'Summary of Cost by Country'!$C16)+SUMIFS('8.MonitoringEvaluation&amp;Learning'!$R$12:$R$61,'8.MonitoringEvaluation&amp;Learning'!$F$12:$F$61,IF($C$11="ALL THEMES","*",$C$11),'8.MonitoringEvaluation&amp;Learning'!$F$12:$F$61,'Summary of Cost by Country'!$C16)+SUMIFS('9. Other Direct Costs '!$R$12:$R$61,'9. Other Direct Costs '!$F$12:$F$61,IF($C$11="ALL THEMES","*",$C$11),'9. Other Direct Costs '!$F$12:$F$61,'Summary of Cost by Country'!$C16)+SUMIFS('10. Indirect Costs'!$AB$13:$AB$62,'10. Indirect Costs'!$E$13:$E$62,IF($C$11="ALL THEMES","*",$C$11),'10. Indirect Costs'!$E$13:$E$62,'Summary of Cost by Country'!$C16)</f>
        <v>0</v>
      </c>
      <c r="I16" s="279">
        <f t="shared" si="0"/>
        <v>0</v>
      </c>
      <c r="J16" s="4"/>
      <c r="N16" s="159"/>
    </row>
    <row r="17" spans="2:14" ht="30" customHeight="1" x14ac:dyDescent="0.25">
      <c r="B17" s="51">
        <f t="shared" si="1"/>
        <v>3</v>
      </c>
      <c r="C17" s="446"/>
      <c r="D17" s="269">
        <f>SUMIFS('2. Staff Costs (Annual)'!$N$13:$N$312,'2. Staff Costs (Annual)'!$F$13:$F$312,IF($C$11="ALL THEMES","*",$C$11),'2. Staff Costs (Annual)'!$F$13:$F$312,$C17)+SUMIFS('3.Travel,Subsistence&amp;Conference'!$K$12:$K$70,'3.Travel,Subsistence&amp;Conference'!$G$12:$G$70,IF($C$11="ALL THEMES","*",$C$11),'3.Travel,Subsistence&amp;Conference'!$G$12:$G$70,'Summary of Cost by Country'!$C17)+SUMIFS('4. Equipment'!$J$12:$J$82,'4. Equipment'!$F$12:$F$82,IF($C$11="ALL THEMES","*",$C$11),'4. Equipment'!$F$12:$F$82,$C17)+SUMIFS('5. Consumables'!$J$12:$J$61,'5. Consumables'!$F$12:$F$61,IF($C$11="ALL THEMES","*",$C$11),'5. Consumables'!$F$12:$F$61,'Summary of Cost by Country'!$C17)+SUMIFS('6. CEI'!$J$12:$J$61,'6. CEI'!$F$12:$F$61,IF($C$11="ALL THEMES","*",$C$11),'6. CEI'!$F$12:$F$61,'Summary of Cost by Country'!$C17)+SUMIFS('7. Dissemination'!$J$12:$J$61,'7. Dissemination'!$F$12:$F$61,IF($C$11="ALL THEMES","*",$C$11),'7. Dissemination'!$F$12:$F$61,'Summary of Cost by Country'!$C17)+SUMIFS('8.MonitoringEvaluation&amp;Learning'!$J$12:$J$61,'8.MonitoringEvaluation&amp;Learning'!$F$12:$F$61,IF($C$11="ALL THEMES","*",$C$11),'8.MonitoringEvaluation&amp;Learning'!$F$12:$F$61,'Summary of Cost by Country'!$C17)+SUMIFS('9. Other Direct Costs '!$J$12:$J$61,'9. Other Direct Costs '!$F$12:$F$61,IF($C$11="ALL THEMES","*",$C$11),'9. Other Direct Costs '!$F$12:$F$61,'Summary of Cost by Country'!$C17)+SUMIFS('10. Indirect Costs'!$L$13:$L$62,'10. Indirect Costs'!$E$13:$E$62,IF($C$11="ALL THEMES","*",$C$11),'10. Indirect Costs'!$E$13:$E$62,'Summary of Cost by Country'!$C17)</f>
        <v>0</v>
      </c>
      <c r="E17" s="269">
        <f>SUMIFS('2. Staff Costs (Annual)'!$S$13:$S$312,'2. Staff Costs (Annual)'!$F$13:$F$312,IF($C$11="ALL THEMES","*",$C$11),'2. Staff Costs (Annual)'!$F$13:$F$312,$C17)+SUMIFS('3.Travel,Subsistence&amp;Conference'!$M$12:$M$70,'3.Travel,Subsistence&amp;Conference'!$G$12:$G$70,IF($C$11="ALL THEMES","*",$C$11),'3.Travel,Subsistence&amp;Conference'!$G$12:$G$70,'Summary of Cost by Country'!$C17)+SUMIFS('4. Equipment'!$L$12:$L$82,'4. Equipment'!$F$12:$F$82,IF($C$11="ALL THEMES","*",$C$11),'4. Equipment'!$F$12:$F$82,$C17)+SUMIFS('5. Consumables'!$L$12:$L$61,'5. Consumables'!$F$12:$F$61,IF($C$11="ALL THEMES","*",$C$11),'5. Consumables'!$F$12:$F$61,'Summary of Cost by Country'!$C17)+SUMIFS('6. CEI'!$L$12:$L$61,'6. CEI'!$F$12:$F$61,IF($C$11="ALL THEMES","*",$C$11),'6. CEI'!$F$12:$F$61,'Summary of Cost by Country'!$C17)+SUMIFS('7. Dissemination'!$L$12:$L$61,'7. Dissemination'!$F$12:$F$61,IF($C$11="ALL THEMES","*",$C$11),'7. Dissemination'!$F$12:$F$61,'Summary of Cost by Country'!$C17)+SUMIFS('8.MonitoringEvaluation&amp;Learning'!$L$12:$L$61,'8.MonitoringEvaluation&amp;Learning'!$F$12:$F$61,IF($C$11="ALL THEMES","*",$C$11),'8.MonitoringEvaluation&amp;Learning'!$F$12:$F$61,'Summary of Cost by Country'!$C17)+SUMIFS('9. Other Direct Costs '!$L$12:$L$61,'9. Other Direct Costs '!$F$12:$F$61,IF($C$11="ALL THEMES","*",$C$11),'9. Other Direct Costs '!$F$12:$F$61,'Summary of Cost by Country'!$C17)+SUMIFS('10. Indirect Costs'!$P$13:$P$62,'10. Indirect Costs'!$E$13:$E$62,IF($C$11="ALL THEMES","*",$C$11),'10. Indirect Costs'!$E$13:$E$62,'Summary of Cost by Country'!$C17)</f>
        <v>0</v>
      </c>
      <c r="F17" s="269">
        <f>SUMIFS('2. Staff Costs (Annual)'!$X$13:$X$312,'2. Staff Costs (Annual)'!$F$13:$F$312,IF($C$11="ALL THEMES","*",$C$11),'2. Staff Costs (Annual)'!$F$13:$F$312,$C17)+SUMIFS('3.Travel,Subsistence&amp;Conference'!$M$12:$M$70,'3.Travel,Subsistence&amp;Conference'!$G$12:$G$70,IF($C$11="ALL THEMES","*",$C$11),'3.Travel,Subsistence&amp;Conference'!$G$12:$G$70,'Summary of Cost by Country'!$C17)+SUMIFS('4. Equipment'!$N$12:$N$82,'4. Equipment'!$F$12:$F$82,IF($C$11="ALL THEMES","*",$C$11),'4. Equipment'!$F$12:$F$82,$C17)+SUMIFS('5. Consumables'!$N$12:$N$61,'5. Consumables'!$F$12:$F$61,IF($C$11="ALL THEMES","*",$C$11),'5. Consumables'!$F$12:$F$61,'Summary of Cost by Country'!$C17)+SUMIFS('6. CEI'!$N$12:$N$61,'6. CEI'!$F$12:$F$61,IF($C$11="ALL THEMES","*",$C$11),'6. CEI'!$F$12:$F$61,'Summary of Cost by Country'!$C17)+SUMIFS('7. Dissemination'!$N$12:$N$61,'7. Dissemination'!$F$12:$F$61,IF($C$11="ALL THEMES","*",$C$11),'7. Dissemination'!$F$12:$F$61,'Summary of Cost by Country'!$C17)+SUMIFS('8.MonitoringEvaluation&amp;Learning'!$N$12:$N$61,'8.MonitoringEvaluation&amp;Learning'!$F$12:$F$61,IF($C$11="ALL THEMES","*",$C$11),'8.MonitoringEvaluation&amp;Learning'!$F$12:$F$61,'Summary of Cost by Country'!$C17)+SUMIFS('9. Other Direct Costs '!$N$12:$N$61,'9. Other Direct Costs '!$F$12:$F$61,IF($C$11="ALL THEMES","*",$C$11),'9. Other Direct Costs '!$F$12:$F$61,'Summary of Cost by Country'!$C17)+SUMIFS('10. Indirect Costs'!$T$13:$T$62,'10. Indirect Costs'!$E$13:$E$62,IF($C$11="ALL THEMES","*",$C$11),'10. Indirect Costs'!$E$13:$E$62,'Summary of Cost by Country'!$C17)</f>
        <v>0</v>
      </c>
      <c r="G17" s="269">
        <f>SUMIFS('2. Staff Costs (Annual)'!$AC$13:$AC$312,'2. Staff Costs (Annual)'!$F$13:$F$312,IF($C$11="ALL THEMES","*",$C$11),'2. Staff Costs (Annual)'!$F$13:$F$312,$C17)+SUMIFS('3.Travel,Subsistence&amp;Conference'!$O$12:$O$70,'3.Travel,Subsistence&amp;Conference'!$G$12:$G$70,IF($C$11="ALL THEMES","*",$C$11),'3.Travel,Subsistence&amp;Conference'!$G$12:$G$70,'Summary of Cost by Country'!$C17)+SUMIFS('4. Equipment'!$P$12:$P$82,'4. Equipment'!$F$12:$F$82,IF($C$11="ALL THEMES","*",$C$11),'4. Equipment'!$F$12:$F$82,$C17)+SUMIFS('5. Consumables'!$P$12:$P$61,'5. Consumables'!$F$12:$F$61,IF($C$11="ALL THEMES","*",$C$11),'5. Consumables'!$F$12:$F$61,'Summary of Cost by Country'!$C17)+SUMIFS('6. CEI'!$P$12:$P$61,'6. CEI'!$F$12:$F$61,IF($C$11="ALL THEMES","*",$C$11),'6. CEI'!$F$12:$F$61,'Summary of Cost by Country'!$C17)+SUMIFS('7. Dissemination'!$P$12:$P$61,'7. Dissemination'!$F$12:$F$61,IF($C$11="ALL THEMES","*",$C$11),'7. Dissemination'!$F$12:$F$61,'Summary of Cost by Country'!$C17)+SUMIFS('8.MonitoringEvaluation&amp;Learning'!$P$12:$P$61,'8.MonitoringEvaluation&amp;Learning'!$F$12:$F$61,IF($C$11="ALL THEMES","*",$C$11),'8.MonitoringEvaluation&amp;Learning'!$F$12:$F$61,'Summary of Cost by Country'!$C17)+SUMIFS('9. Other Direct Costs '!$P$12:$P$61,'9. Other Direct Costs '!$F$12:$F$61,IF($C$11="ALL THEMES","*",$C$11),'9. Other Direct Costs '!$F$12:$F$61,'Summary of Cost by Country'!$C17)+SUMIFS('10. Indirect Costs'!$X$13:$X$62,'10. Indirect Costs'!$E$13:$E$62,IF($C$11="ALL THEMES","*",$C$11),'10. Indirect Costs'!$E$13:$E$62,'Summary of Cost by Country'!$C17)</f>
        <v>0</v>
      </c>
      <c r="H17" s="269">
        <f>SUMIFS('2. Staff Costs (Annual)'!$AH$13:$AH$312,'2. Staff Costs (Annual)'!$F$13:$F$312,IF($C$11="ALL THEMES","*",$C$11),'2. Staff Costs (Annual)'!$F$13:$F$312,$C17)+SUMIFS('3.Travel,Subsistence&amp;Conference'!$Q$12:$Q$70,'3.Travel,Subsistence&amp;Conference'!$G$12:$G$70,IF($C$11="ALL THEMES","*",$C$11),'3.Travel,Subsistence&amp;Conference'!$G$12:$G$70,'Summary of Cost by Country'!$C17)+SUMIFS('4. Equipment'!$R$12:$R$82,'4. Equipment'!$F$12:$F$82,IF($C$11="ALL THEMES","*",$C$11),'4. Equipment'!$F$12:$F$82,$C17)+SUMIFS('5. Consumables'!$R$12:$R$61,'5. Consumables'!$F$12:$F$61,IF($C$11="ALL THEMES","*",$C$11),'5. Consumables'!$F$12:$F$61,'Summary of Cost by Country'!$C17)+SUMIFS('6. CEI'!$R$12:$R$61,'6. CEI'!$F$12:$F$61,IF($C$11="ALL THEMES","*",$C$11),'6. CEI'!$F$12:$F$61,'Summary of Cost by Country'!$C17)+SUMIFS('7. Dissemination'!$R$12:$R$61,'7. Dissemination'!$F$12:$F$61,IF($C$11="ALL THEMES","*",$C$11),'7. Dissemination'!$F$12:$F$61,'Summary of Cost by Country'!$C17)+SUMIFS('8.MonitoringEvaluation&amp;Learning'!$R$12:$R$61,'8.MonitoringEvaluation&amp;Learning'!$F$12:$F$61,IF($C$11="ALL THEMES","*",$C$11),'8.MonitoringEvaluation&amp;Learning'!$F$12:$F$61,'Summary of Cost by Country'!$C17)+SUMIFS('9. Other Direct Costs '!$R$12:$R$61,'9. Other Direct Costs '!$F$12:$F$61,IF($C$11="ALL THEMES","*",$C$11),'9. Other Direct Costs '!$F$12:$F$61,'Summary of Cost by Country'!$C17)+SUMIFS('10. Indirect Costs'!$AB$13:$AB$62,'10. Indirect Costs'!$E$13:$E$62,IF($C$11="ALL THEMES","*",$C$11),'10. Indirect Costs'!$E$13:$E$62,'Summary of Cost by Country'!$C17)</f>
        <v>0</v>
      </c>
      <c r="I17" s="279">
        <f t="shared" si="0"/>
        <v>0</v>
      </c>
      <c r="J17" s="4"/>
      <c r="N17" s="159"/>
    </row>
    <row r="18" spans="2:14" ht="30" customHeight="1" x14ac:dyDescent="0.25">
      <c r="B18" s="51">
        <f t="shared" si="1"/>
        <v>4</v>
      </c>
      <c r="C18" s="446"/>
      <c r="D18" s="269">
        <f>SUMIFS('2. Staff Costs (Annual)'!$N$13:$N$312,'2. Staff Costs (Annual)'!$F$13:$F$312,IF($C$11="ALL THEMES","*",$C$11),'2. Staff Costs (Annual)'!$F$13:$F$312,$C18)+SUMIFS('3.Travel,Subsistence&amp;Conference'!$K$12:$K$70,'3.Travel,Subsistence&amp;Conference'!$G$12:$G$70,IF($C$11="ALL THEMES","*",$C$11),'3.Travel,Subsistence&amp;Conference'!$G$12:$G$70,'Summary of Cost by Country'!$C18)+SUMIFS('4. Equipment'!$J$12:$J$82,'4. Equipment'!$F$12:$F$82,IF($C$11="ALL THEMES","*",$C$11),'4. Equipment'!$F$12:$F$82,$C18)+SUMIFS('5. Consumables'!$J$12:$J$61,'5. Consumables'!$F$12:$F$61,IF($C$11="ALL THEMES","*",$C$11),'5. Consumables'!$F$12:$F$61,'Summary of Cost by Country'!$C18)+SUMIFS('6. CEI'!$J$12:$J$61,'6. CEI'!$F$12:$F$61,IF($C$11="ALL THEMES","*",$C$11),'6. CEI'!$F$12:$F$61,'Summary of Cost by Country'!$C18)+SUMIFS('7. Dissemination'!$J$12:$J$61,'7. Dissemination'!$F$12:$F$61,IF($C$11="ALL THEMES","*",$C$11),'7. Dissemination'!$F$12:$F$61,'Summary of Cost by Country'!$C18)+SUMIFS('8.MonitoringEvaluation&amp;Learning'!$J$12:$J$61,'8.MonitoringEvaluation&amp;Learning'!$F$12:$F$61,IF($C$11="ALL THEMES","*",$C$11),'8.MonitoringEvaluation&amp;Learning'!$F$12:$F$61,'Summary of Cost by Country'!$C18)+SUMIFS('9. Other Direct Costs '!$J$12:$J$61,'9. Other Direct Costs '!$F$12:$F$61,IF($C$11="ALL THEMES","*",$C$11),'9. Other Direct Costs '!$F$12:$F$61,'Summary of Cost by Country'!$C18)+SUMIFS('10. Indirect Costs'!$L$13:$L$62,'10. Indirect Costs'!$E$13:$E$62,IF($C$11="ALL THEMES","*",$C$11),'10. Indirect Costs'!$E$13:$E$62,'Summary of Cost by Country'!$C18)</f>
        <v>0</v>
      </c>
      <c r="E18" s="269">
        <f>SUMIFS('2. Staff Costs (Annual)'!$S$13:$S$312,'2. Staff Costs (Annual)'!$F$13:$F$312,IF($C$11="ALL THEMES","*",$C$11),'2. Staff Costs (Annual)'!$F$13:$F$312,$C18)+SUMIFS('3.Travel,Subsistence&amp;Conference'!$M$12:$M$70,'3.Travel,Subsistence&amp;Conference'!$G$12:$G$70,IF($C$11="ALL THEMES","*",$C$11),'3.Travel,Subsistence&amp;Conference'!$G$12:$G$70,'Summary of Cost by Country'!$C18)+SUMIFS('4. Equipment'!$L$12:$L$82,'4. Equipment'!$F$12:$F$82,IF($C$11="ALL THEMES","*",$C$11),'4. Equipment'!$F$12:$F$82,$C18)+SUMIFS('5. Consumables'!$L$12:$L$61,'5. Consumables'!$F$12:$F$61,IF($C$11="ALL THEMES","*",$C$11),'5. Consumables'!$F$12:$F$61,'Summary of Cost by Country'!$C18)+SUMIFS('6. CEI'!$L$12:$L$61,'6. CEI'!$F$12:$F$61,IF($C$11="ALL THEMES","*",$C$11),'6. CEI'!$F$12:$F$61,'Summary of Cost by Country'!$C18)+SUMIFS('7. Dissemination'!$L$12:$L$61,'7. Dissemination'!$F$12:$F$61,IF($C$11="ALL THEMES","*",$C$11),'7. Dissemination'!$F$12:$F$61,'Summary of Cost by Country'!$C18)+SUMIFS('8.MonitoringEvaluation&amp;Learning'!$L$12:$L$61,'8.MonitoringEvaluation&amp;Learning'!$F$12:$F$61,IF($C$11="ALL THEMES","*",$C$11),'8.MonitoringEvaluation&amp;Learning'!$F$12:$F$61,'Summary of Cost by Country'!$C18)+SUMIFS('9. Other Direct Costs '!$L$12:$L$61,'9. Other Direct Costs '!$F$12:$F$61,IF($C$11="ALL THEMES","*",$C$11),'9. Other Direct Costs '!$F$12:$F$61,'Summary of Cost by Country'!$C18)+SUMIFS('10. Indirect Costs'!$P$13:$P$62,'10. Indirect Costs'!$E$13:$E$62,IF($C$11="ALL THEMES","*",$C$11),'10. Indirect Costs'!$E$13:$E$62,'Summary of Cost by Country'!$C18)</f>
        <v>0</v>
      </c>
      <c r="F18" s="269">
        <f>SUMIFS('2. Staff Costs (Annual)'!$X$13:$X$312,'2. Staff Costs (Annual)'!$F$13:$F$312,IF($C$11="ALL THEMES","*",$C$11),'2. Staff Costs (Annual)'!$F$13:$F$312,$C18)+SUMIFS('3.Travel,Subsistence&amp;Conference'!$M$12:$M$70,'3.Travel,Subsistence&amp;Conference'!$G$12:$G$70,IF($C$11="ALL THEMES","*",$C$11),'3.Travel,Subsistence&amp;Conference'!$G$12:$G$70,'Summary of Cost by Country'!$C18)+SUMIFS('4. Equipment'!$N$12:$N$82,'4. Equipment'!$F$12:$F$82,IF($C$11="ALL THEMES","*",$C$11),'4. Equipment'!$F$12:$F$82,$C18)+SUMIFS('5. Consumables'!$N$12:$N$61,'5. Consumables'!$F$12:$F$61,IF($C$11="ALL THEMES","*",$C$11),'5. Consumables'!$F$12:$F$61,'Summary of Cost by Country'!$C18)+SUMIFS('6. CEI'!$N$12:$N$61,'6. CEI'!$F$12:$F$61,IF($C$11="ALL THEMES","*",$C$11),'6. CEI'!$F$12:$F$61,'Summary of Cost by Country'!$C18)+SUMIFS('7. Dissemination'!$N$12:$N$61,'7. Dissemination'!$F$12:$F$61,IF($C$11="ALL THEMES","*",$C$11),'7. Dissemination'!$F$12:$F$61,'Summary of Cost by Country'!$C18)+SUMIFS('8.MonitoringEvaluation&amp;Learning'!$N$12:$N$61,'8.MonitoringEvaluation&amp;Learning'!$F$12:$F$61,IF($C$11="ALL THEMES","*",$C$11),'8.MonitoringEvaluation&amp;Learning'!$F$12:$F$61,'Summary of Cost by Country'!$C18)+SUMIFS('9. Other Direct Costs '!$N$12:$N$61,'9. Other Direct Costs '!$F$12:$F$61,IF($C$11="ALL THEMES","*",$C$11),'9. Other Direct Costs '!$F$12:$F$61,'Summary of Cost by Country'!$C18)+SUMIFS('10. Indirect Costs'!$T$13:$T$62,'10. Indirect Costs'!$E$13:$E$62,IF($C$11="ALL THEMES","*",$C$11),'10. Indirect Costs'!$E$13:$E$62,'Summary of Cost by Country'!$C18)</f>
        <v>0</v>
      </c>
      <c r="G18" s="269">
        <f>SUMIFS('2. Staff Costs (Annual)'!$AC$13:$AC$312,'2. Staff Costs (Annual)'!$F$13:$F$312,IF($C$11="ALL THEMES","*",$C$11),'2. Staff Costs (Annual)'!$F$13:$F$312,$C18)+SUMIFS('3.Travel,Subsistence&amp;Conference'!$O$12:$O$70,'3.Travel,Subsistence&amp;Conference'!$G$12:$G$70,IF($C$11="ALL THEMES","*",$C$11),'3.Travel,Subsistence&amp;Conference'!$G$12:$G$70,'Summary of Cost by Country'!$C18)+SUMIFS('4. Equipment'!$P$12:$P$82,'4. Equipment'!$F$12:$F$82,IF($C$11="ALL THEMES","*",$C$11),'4. Equipment'!$F$12:$F$82,$C18)+SUMIFS('5. Consumables'!$P$12:$P$61,'5. Consumables'!$F$12:$F$61,IF($C$11="ALL THEMES","*",$C$11),'5. Consumables'!$F$12:$F$61,'Summary of Cost by Country'!$C18)+SUMIFS('6. CEI'!$P$12:$P$61,'6. CEI'!$F$12:$F$61,IF($C$11="ALL THEMES","*",$C$11),'6. CEI'!$F$12:$F$61,'Summary of Cost by Country'!$C18)+SUMIFS('7. Dissemination'!$P$12:$P$61,'7. Dissemination'!$F$12:$F$61,IF($C$11="ALL THEMES","*",$C$11),'7. Dissemination'!$F$12:$F$61,'Summary of Cost by Country'!$C18)+SUMIFS('8.MonitoringEvaluation&amp;Learning'!$P$12:$P$61,'8.MonitoringEvaluation&amp;Learning'!$F$12:$F$61,IF($C$11="ALL THEMES","*",$C$11),'8.MonitoringEvaluation&amp;Learning'!$F$12:$F$61,'Summary of Cost by Country'!$C18)+SUMIFS('9. Other Direct Costs '!$P$12:$P$61,'9. Other Direct Costs '!$F$12:$F$61,IF($C$11="ALL THEMES","*",$C$11),'9. Other Direct Costs '!$F$12:$F$61,'Summary of Cost by Country'!$C18)+SUMIFS('10. Indirect Costs'!$X$13:$X$62,'10. Indirect Costs'!$E$13:$E$62,IF($C$11="ALL THEMES","*",$C$11),'10. Indirect Costs'!$E$13:$E$62,'Summary of Cost by Country'!$C18)</f>
        <v>0</v>
      </c>
      <c r="H18" s="269">
        <f>SUMIFS('2. Staff Costs (Annual)'!$AH$13:$AH$312,'2. Staff Costs (Annual)'!$F$13:$F$312,IF($C$11="ALL THEMES","*",$C$11),'2. Staff Costs (Annual)'!$F$13:$F$312,$C18)+SUMIFS('3.Travel,Subsistence&amp;Conference'!$Q$12:$Q$70,'3.Travel,Subsistence&amp;Conference'!$G$12:$G$70,IF($C$11="ALL THEMES","*",$C$11),'3.Travel,Subsistence&amp;Conference'!$G$12:$G$70,'Summary of Cost by Country'!$C18)+SUMIFS('4. Equipment'!$R$12:$R$82,'4. Equipment'!$F$12:$F$82,IF($C$11="ALL THEMES","*",$C$11),'4. Equipment'!$F$12:$F$82,$C18)+SUMIFS('5. Consumables'!$R$12:$R$61,'5. Consumables'!$F$12:$F$61,IF($C$11="ALL THEMES","*",$C$11),'5. Consumables'!$F$12:$F$61,'Summary of Cost by Country'!$C18)+SUMIFS('6. CEI'!$R$12:$R$61,'6. CEI'!$F$12:$F$61,IF($C$11="ALL THEMES","*",$C$11),'6. CEI'!$F$12:$F$61,'Summary of Cost by Country'!$C18)+SUMIFS('7. Dissemination'!$R$12:$R$61,'7. Dissemination'!$F$12:$F$61,IF($C$11="ALL THEMES","*",$C$11),'7. Dissemination'!$F$12:$F$61,'Summary of Cost by Country'!$C18)+SUMIFS('8.MonitoringEvaluation&amp;Learning'!$R$12:$R$61,'8.MonitoringEvaluation&amp;Learning'!$F$12:$F$61,IF($C$11="ALL THEMES","*",$C$11),'8.MonitoringEvaluation&amp;Learning'!$F$12:$F$61,'Summary of Cost by Country'!$C18)+SUMIFS('9. Other Direct Costs '!$R$12:$R$61,'9. Other Direct Costs '!$F$12:$F$61,IF($C$11="ALL THEMES","*",$C$11),'9. Other Direct Costs '!$F$12:$F$61,'Summary of Cost by Country'!$C18)+SUMIFS('10. Indirect Costs'!$AB$13:$AB$62,'10. Indirect Costs'!$E$13:$E$62,IF($C$11="ALL THEMES","*",$C$11),'10. Indirect Costs'!$E$13:$E$62,'Summary of Cost by Country'!$C18)</f>
        <v>0</v>
      </c>
      <c r="I18" s="279">
        <f>SUM(D18:H18)</f>
        <v>0</v>
      </c>
      <c r="J18" s="4"/>
      <c r="N18" s="159"/>
    </row>
    <row r="19" spans="2:14" ht="30" customHeight="1" x14ac:dyDescent="0.25">
      <c r="B19" s="51">
        <f t="shared" si="1"/>
        <v>5</v>
      </c>
      <c r="C19" s="446"/>
      <c r="D19" s="269">
        <f>SUMIFS('2. Staff Costs (Annual)'!$N$13:$N$312,'2. Staff Costs (Annual)'!$F$13:$F$312,IF($C$11="ALL THEMES","*",$C$11),'2. Staff Costs (Annual)'!$F$13:$F$312,$C19)+SUMIFS('3.Travel,Subsistence&amp;Conference'!$K$12:$K$70,'3.Travel,Subsistence&amp;Conference'!$G$12:$G$70,IF($C$11="ALL THEMES","*",$C$11),'3.Travel,Subsistence&amp;Conference'!$G$12:$G$70,'Summary of Cost by Country'!$C19)+SUMIFS('4. Equipment'!$J$12:$J$82,'4. Equipment'!$F$12:$F$82,IF($C$11="ALL THEMES","*",$C$11),'4. Equipment'!$F$12:$F$82,$C19)+SUMIFS('5. Consumables'!$J$12:$J$61,'5. Consumables'!$F$12:$F$61,IF($C$11="ALL THEMES","*",$C$11),'5. Consumables'!$F$12:$F$61,'Summary of Cost by Country'!$C19)+SUMIFS('6. CEI'!$J$12:$J$61,'6. CEI'!$F$12:$F$61,IF($C$11="ALL THEMES","*",$C$11),'6. CEI'!$F$12:$F$61,'Summary of Cost by Country'!$C19)+SUMIFS('7. Dissemination'!$J$12:$J$61,'7. Dissemination'!$F$12:$F$61,IF($C$11="ALL THEMES","*",$C$11),'7. Dissemination'!$F$12:$F$61,'Summary of Cost by Country'!$C19)+SUMIFS('8.MonitoringEvaluation&amp;Learning'!$J$12:$J$61,'8.MonitoringEvaluation&amp;Learning'!$F$12:$F$61,IF($C$11="ALL THEMES","*",$C$11),'8.MonitoringEvaluation&amp;Learning'!$F$12:$F$61,'Summary of Cost by Country'!$C19)+SUMIFS('9. Other Direct Costs '!$J$12:$J$61,'9. Other Direct Costs '!$F$12:$F$61,IF($C$11="ALL THEMES","*",$C$11),'9. Other Direct Costs '!$F$12:$F$61,'Summary of Cost by Country'!$C19)+SUMIFS('10. Indirect Costs'!$L$13:$L$62,'10. Indirect Costs'!$E$13:$E$62,IF($C$11="ALL THEMES","*",$C$11),'10. Indirect Costs'!$E$13:$E$62,'Summary of Cost by Country'!$C19)</f>
        <v>0</v>
      </c>
      <c r="E19" s="269">
        <f>SUMIFS('2. Staff Costs (Annual)'!$S$13:$S$312,'2. Staff Costs (Annual)'!$F$13:$F$312,IF($C$11="ALL THEMES","*",$C$11),'2. Staff Costs (Annual)'!$F$13:$F$312,$C19)+SUMIFS('3.Travel,Subsistence&amp;Conference'!$M$12:$M$70,'3.Travel,Subsistence&amp;Conference'!$G$12:$G$70,IF($C$11="ALL THEMES","*",$C$11),'3.Travel,Subsistence&amp;Conference'!$G$12:$G$70,'Summary of Cost by Country'!$C19)+SUMIFS('4. Equipment'!$L$12:$L$82,'4. Equipment'!$F$12:$F$82,IF($C$11="ALL THEMES","*",$C$11),'4. Equipment'!$F$12:$F$82,$C19)+SUMIFS('5. Consumables'!$L$12:$L$61,'5. Consumables'!$F$12:$F$61,IF($C$11="ALL THEMES","*",$C$11),'5. Consumables'!$F$12:$F$61,'Summary of Cost by Country'!$C19)+SUMIFS('6. CEI'!$L$12:$L$61,'6. CEI'!$F$12:$F$61,IF($C$11="ALL THEMES","*",$C$11),'6. CEI'!$F$12:$F$61,'Summary of Cost by Country'!$C19)+SUMIFS('7. Dissemination'!$L$12:$L$61,'7. Dissemination'!$F$12:$F$61,IF($C$11="ALL THEMES","*",$C$11),'7. Dissemination'!$F$12:$F$61,'Summary of Cost by Country'!$C19)+SUMIFS('8.MonitoringEvaluation&amp;Learning'!$L$12:$L$61,'8.MonitoringEvaluation&amp;Learning'!$F$12:$F$61,IF($C$11="ALL THEMES","*",$C$11),'8.MonitoringEvaluation&amp;Learning'!$F$12:$F$61,'Summary of Cost by Country'!$C19)+SUMIFS('9. Other Direct Costs '!$L$12:$L$61,'9. Other Direct Costs '!$F$12:$F$61,IF($C$11="ALL THEMES","*",$C$11),'9. Other Direct Costs '!$F$12:$F$61,'Summary of Cost by Country'!$C19)+SUMIFS('10. Indirect Costs'!$P$13:$P$62,'10. Indirect Costs'!$E$13:$E$62,IF($C$11="ALL THEMES","*",$C$11),'10. Indirect Costs'!$E$13:$E$62,'Summary of Cost by Country'!$C19)</f>
        <v>0</v>
      </c>
      <c r="F19" s="269">
        <f>SUMIFS('2. Staff Costs (Annual)'!$X$13:$X$312,'2. Staff Costs (Annual)'!$F$13:$F$312,IF($C$11="ALL THEMES","*",$C$11),'2. Staff Costs (Annual)'!$F$13:$F$312,$C19)+SUMIFS('3.Travel,Subsistence&amp;Conference'!$M$12:$M$70,'3.Travel,Subsistence&amp;Conference'!$G$12:$G$70,IF($C$11="ALL THEMES","*",$C$11),'3.Travel,Subsistence&amp;Conference'!$G$12:$G$70,'Summary of Cost by Country'!$C19)+SUMIFS('4. Equipment'!$N$12:$N$82,'4. Equipment'!$F$12:$F$82,IF($C$11="ALL THEMES","*",$C$11),'4. Equipment'!$F$12:$F$82,$C19)+SUMIFS('5. Consumables'!$N$12:$N$61,'5. Consumables'!$F$12:$F$61,IF($C$11="ALL THEMES","*",$C$11),'5. Consumables'!$F$12:$F$61,'Summary of Cost by Country'!$C19)+SUMIFS('6. CEI'!$N$12:$N$61,'6. CEI'!$F$12:$F$61,IF($C$11="ALL THEMES","*",$C$11),'6. CEI'!$F$12:$F$61,'Summary of Cost by Country'!$C19)+SUMIFS('7. Dissemination'!$N$12:$N$61,'7. Dissemination'!$F$12:$F$61,IF($C$11="ALL THEMES","*",$C$11),'7. Dissemination'!$F$12:$F$61,'Summary of Cost by Country'!$C19)+SUMIFS('8.MonitoringEvaluation&amp;Learning'!$N$12:$N$61,'8.MonitoringEvaluation&amp;Learning'!$F$12:$F$61,IF($C$11="ALL THEMES","*",$C$11),'8.MonitoringEvaluation&amp;Learning'!$F$12:$F$61,'Summary of Cost by Country'!$C19)+SUMIFS('9. Other Direct Costs '!$N$12:$N$61,'9. Other Direct Costs '!$F$12:$F$61,IF($C$11="ALL THEMES","*",$C$11),'9. Other Direct Costs '!$F$12:$F$61,'Summary of Cost by Country'!$C19)+SUMIFS('10. Indirect Costs'!$T$13:$T$62,'10. Indirect Costs'!$E$13:$E$62,IF($C$11="ALL THEMES","*",$C$11),'10. Indirect Costs'!$E$13:$E$62,'Summary of Cost by Country'!$C19)</f>
        <v>0</v>
      </c>
      <c r="G19" s="269">
        <f>SUMIFS('2. Staff Costs (Annual)'!$AC$13:$AC$312,'2. Staff Costs (Annual)'!$F$13:$F$312,IF($C$11="ALL THEMES","*",$C$11),'2. Staff Costs (Annual)'!$F$13:$F$312,$C19)+SUMIFS('3.Travel,Subsistence&amp;Conference'!$O$12:$O$70,'3.Travel,Subsistence&amp;Conference'!$G$12:$G$70,IF($C$11="ALL THEMES","*",$C$11),'3.Travel,Subsistence&amp;Conference'!$G$12:$G$70,'Summary of Cost by Country'!$C19)+SUMIFS('4. Equipment'!$P$12:$P$82,'4. Equipment'!$F$12:$F$82,IF($C$11="ALL THEMES","*",$C$11),'4. Equipment'!$F$12:$F$82,$C19)+SUMIFS('5. Consumables'!$P$12:$P$61,'5. Consumables'!$F$12:$F$61,IF($C$11="ALL THEMES","*",$C$11),'5. Consumables'!$F$12:$F$61,'Summary of Cost by Country'!$C19)+SUMIFS('6. CEI'!$P$12:$P$61,'6. CEI'!$F$12:$F$61,IF($C$11="ALL THEMES","*",$C$11),'6. CEI'!$F$12:$F$61,'Summary of Cost by Country'!$C19)+SUMIFS('7. Dissemination'!$P$12:$P$61,'7. Dissemination'!$F$12:$F$61,IF($C$11="ALL THEMES","*",$C$11),'7. Dissemination'!$F$12:$F$61,'Summary of Cost by Country'!$C19)+SUMIFS('8.MonitoringEvaluation&amp;Learning'!$P$12:$P$61,'8.MonitoringEvaluation&amp;Learning'!$F$12:$F$61,IF($C$11="ALL THEMES","*",$C$11),'8.MonitoringEvaluation&amp;Learning'!$F$12:$F$61,'Summary of Cost by Country'!$C19)+SUMIFS('9. Other Direct Costs '!$P$12:$P$61,'9. Other Direct Costs '!$F$12:$F$61,IF($C$11="ALL THEMES","*",$C$11),'9. Other Direct Costs '!$F$12:$F$61,'Summary of Cost by Country'!$C19)+SUMIFS('10. Indirect Costs'!$X$13:$X$62,'10. Indirect Costs'!$E$13:$E$62,IF($C$11="ALL THEMES","*",$C$11),'10. Indirect Costs'!$E$13:$E$62,'Summary of Cost by Country'!$C19)</f>
        <v>0</v>
      </c>
      <c r="H19" s="269">
        <f>SUMIFS('2. Staff Costs (Annual)'!$AH$13:$AH$312,'2. Staff Costs (Annual)'!$F$13:$F$312,IF($C$11="ALL THEMES","*",$C$11),'2. Staff Costs (Annual)'!$F$13:$F$312,$C19)+SUMIFS('3.Travel,Subsistence&amp;Conference'!$Q$12:$Q$70,'3.Travel,Subsistence&amp;Conference'!$G$12:$G$70,IF($C$11="ALL THEMES","*",$C$11),'3.Travel,Subsistence&amp;Conference'!$G$12:$G$70,'Summary of Cost by Country'!$C19)+SUMIFS('4. Equipment'!$R$12:$R$82,'4. Equipment'!$F$12:$F$82,IF($C$11="ALL THEMES","*",$C$11),'4. Equipment'!$F$12:$F$82,$C19)+SUMIFS('5. Consumables'!$R$12:$R$61,'5. Consumables'!$F$12:$F$61,IF($C$11="ALL THEMES","*",$C$11),'5. Consumables'!$F$12:$F$61,'Summary of Cost by Country'!$C19)+SUMIFS('6. CEI'!$R$12:$R$61,'6. CEI'!$F$12:$F$61,IF($C$11="ALL THEMES","*",$C$11),'6. CEI'!$F$12:$F$61,'Summary of Cost by Country'!$C19)+SUMIFS('7. Dissemination'!$R$12:$R$61,'7. Dissemination'!$F$12:$F$61,IF($C$11="ALL THEMES","*",$C$11),'7. Dissemination'!$F$12:$F$61,'Summary of Cost by Country'!$C19)+SUMIFS('8.MonitoringEvaluation&amp;Learning'!$R$12:$R$61,'8.MonitoringEvaluation&amp;Learning'!$F$12:$F$61,IF($C$11="ALL THEMES","*",$C$11),'8.MonitoringEvaluation&amp;Learning'!$F$12:$F$61,'Summary of Cost by Country'!$C19)+SUMIFS('9. Other Direct Costs '!$R$12:$R$61,'9. Other Direct Costs '!$F$12:$F$61,IF($C$11="ALL THEMES","*",$C$11),'9. Other Direct Costs '!$F$12:$F$61,'Summary of Cost by Country'!$C19)+SUMIFS('10. Indirect Costs'!$AB$13:$AB$62,'10. Indirect Costs'!$E$13:$E$62,IF($C$11="ALL THEMES","*",$C$11),'10. Indirect Costs'!$E$13:$E$62,'Summary of Cost by Country'!$C19)</f>
        <v>0</v>
      </c>
      <c r="I19" s="279">
        <f t="shared" si="0"/>
        <v>0</v>
      </c>
      <c r="J19" s="4"/>
    </row>
    <row r="20" spans="2:14" ht="30" customHeight="1" x14ac:dyDescent="0.25">
      <c r="B20" s="51">
        <f t="shared" si="1"/>
        <v>6</v>
      </c>
      <c r="C20" s="446"/>
      <c r="D20" s="269">
        <f>SUMIFS('2. Staff Costs (Annual)'!$N$13:$N$312,'2. Staff Costs (Annual)'!$F$13:$F$312,IF($C$11="ALL THEMES","*",$C$11),'2. Staff Costs (Annual)'!$F$13:$F$312,$C20)+SUMIFS('3.Travel,Subsistence&amp;Conference'!$K$12:$K$70,'3.Travel,Subsistence&amp;Conference'!$G$12:$G$70,IF($C$11="ALL THEMES","*",$C$11),'3.Travel,Subsistence&amp;Conference'!$G$12:$G$70,'Summary of Cost by Country'!$C20)+SUMIFS('4. Equipment'!$J$12:$J$82,'4. Equipment'!$F$12:$F$82,IF($C$11="ALL THEMES","*",$C$11),'4. Equipment'!$F$12:$F$82,$C20)+SUMIFS('5. Consumables'!$J$12:$J$61,'5. Consumables'!$F$12:$F$61,IF($C$11="ALL THEMES","*",$C$11),'5. Consumables'!$F$12:$F$61,'Summary of Cost by Country'!$C20)+SUMIFS('6. CEI'!$J$12:$J$61,'6. CEI'!$F$12:$F$61,IF($C$11="ALL THEMES","*",$C$11),'6. CEI'!$F$12:$F$61,'Summary of Cost by Country'!$C20)+SUMIFS('7. Dissemination'!$J$12:$J$61,'7. Dissemination'!$F$12:$F$61,IF($C$11="ALL THEMES","*",$C$11),'7. Dissemination'!$F$12:$F$61,'Summary of Cost by Country'!$C20)+SUMIFS('8.MonitoringEvaluation&amp;Learning'!$J$12:$J$61,'8.MonitoringEvaluation&amp;Learning'!$F$12:$F$61,IF($C$11="ALL THEMES","*",$C$11),'8.MonitoringEvaluation&amp;Learning'!$F$12:$F$61,'Summary of Cost by Country'!$C20)+SUMIFS('9. Other Direct Costs '!$J$12:$J$61,'9. Other Direct Costs '!$F$12:$F$61,IF($C$11="ALL THEMES","*",$C$11),'9. Other Direct Costs '!$F$12:$F$61,'Summary of Cost by Country'!$C20)+SUMIFS('10. Indirect Costs'!$L$13:$L$62,'10. Indirect Costs'!$E$13:$E$62,IF($C$11="ALL THEMES","*",$C$11),'10. Indirect Costs'!$E$13:$E$62,'Summary of Cost by Country'!$C20)</f>
        <v>0</v>
      </c>
      <c r="E20" s="269">
        <f>SUMIFS('2. Staff Costs (Annual)'!$S$13:$S$312,'2. Staff Costs (Annual)'!$F$13:$F$312,IF($C$11="ALL THEMES","*",$C$11),'2. Staff Costs (Annual)'!$F$13:$F$312,$C20)+SUMIFS('3.Travel,Subsistence&amp;Conference'!$M$12:$M$70,'3.Travel,Subsistence&amp;Conference'!$G$12:$G$70,IF($C$11="ALL THEMES","*",$C$11),'3.Travel,Subsistence&amp;Conference'!$G$12:$G$70,'Summary of Cost by Country'!$C20)+SUMIFS('4. Equipment'!$L$12:$L$82,'4. Equipment'!$F$12:$F$82,IF($C$11="ALL THEMES","*",$C$11),'4. Equipment'!$F$12:$F$82,$C20)+SUMIFS('5. Consumables'!$L$12:$L$61,'5. Consumables'!$F$12:$F$61,IF($C$11="ALL THEMES","*",$C$11),'5. Consumables'!$F$12:$F$61,'Summary of Cost by Country'!$C20)+SUMIFS('6. CEI'!$L$12:$L$61,'6. CEI'!$F$12:$F$61,IF($C$11="ALL THEMES","*",$C$11),'6. CEI'!$F$12:$F$61,'Summary of Cost by Country'!$C20)+SUMIFS('7. Dissemination'!$L$12:$L$61,'7. Dissemination'!$F$12:$F$61,IF($C$11="ALL THEMES","*",$C$11),'7. Dissemination'!$F$12:$F$61,'Summary of Cost by Country'!$C20)+SUMIFS('8.MonitoringEvaluation&amp;Learning'!$L$12:$L$61,'8.MonitoringEvaluation&amp;Learning'!$F$12:$F$61,IF($C$11="ALL THEMES","*",$C$11),'8.MonitoringEvaluation&amp;Learning'!$F$12:$F$61,'Summary of Cost by Country'!$C20)+SUMIFS('9. Other Direct Costs '!$L$12:$L$61,'9. Other Direct Costs '!$F$12:$F$61,IF($C$11="ALL THEMES","*",$C$11),'9. Other Direct Costs '!$F$12:$F$61,'Summary of Cost by Country'!$C20)+SUMIFS('10. Indirect Costs'!$P$13:$P$62,'10. Indirect Costs'!$E$13:$E$62,IF($C$11="ALL THEMES","*",$C$11),'10. Indirect Costs'!$E$13:$E$62,'Summary of Cost by Country'!$C20)</f>
        <v>0</v>
      </c>
      <c r="F20" s="269">
        <f>SUMIFS('2. Staff Costs (Annual)'!$X$13:$X$312,'2. Staff Costs (Annual)'!$F$13:$F$312,IF($C$11="ALL THEMES","*",$C$11),'2. Staff Costs (Annual)'!$F$13:$F$312,$C20)+SUMIFS('3.Travel,Subsistence&amp;Conference'!$M$12:$M$70,'3.Travel,Subsistence&amp;Conference'!$G$12:$G$70,IF($C$11="ALL THEMES","*",$C$11),'3.Travel,Subsistence&amp;Conference'!$G$12:$G$70,'Summary of Cost by Country'!$C20)+SUMIFS('4. Equipment'!$N$12:$N$82,'4. Equipment'!$F$12:$F$82,IF($C$11="ALL THEMES","*",$C$11),'4. Equipment'!$F$12:$F$82,$C20)+SUMIFS('5. Consumables'!$N$12:$N$61,'5. Consumables'!$F$12:$F$61,IF($C$11="ALL THEMES","*",$C$11),'5. Consumables'!$F$12:$F$61,'Summary of Cost by Country'!$C20)+SUMIFS('6. CEI'!$N$12:$N$61,'6. CEI'!$F$12:$F$61,IF($C$11="ALL THEMES","*",$C$11),'6. CEI'!$F$12:$F$61,'Summary of Cost by Country'!$C20)+SUMIFS('7. Dissemination'!$N$12:$N$61,'7. Dissemination'!$F$12:$F$61,IF($C$11="ALL THEMES","*",$C$11),'7. Dissemination'!$F$12:$F$61,'Summary of Cost by Country'!$C20)+SUMIFS('8.MonitoringEvaluation&amp;Learning'!$N$12:$N$61,'8.MonitoringEvaluation&amp;Learning'!$F$12:$F$61,IF($C$11="ALL THEMES","*",$C$11),'8.MonitoringEvaluation&amp;Learning'!$F$12:$F$61,'Summary of Cost by Country'!$C20)+SUMIFS('9. Other Direct Costs '!$N$12:$N$61,'9. Other Direct Costs '!$F$12:$F$61,IF($C$11="ALL THEMES","*",$C$11),'9. Other Direct Costs '!$F$12:$F$61,'Summary of Cost by Country'!$C20)+SUMIFS('10. Indirect Costs'!$T$13:$T$62,'10. Indirect Costs'!$E$13:$E$62,IF($C$11="ALL THEMES","*",$C$11),'10. Indirect Costs'!$E$13:$E$62,'Summary of Cost by Country'!$C20)</f>
        <v>0</v>
      </c>
      <c r="G20" s="269">
        <f>SUMIFS('2. Staff Costs (Annual)'!$AC$13:$AC$312,'2. Staff Costs (Annual)'!$F$13:$F$312,IF($C$11="ALL THEMES","*",$C$11),'2. Staff Costs (Annual)'!$F$13:$F$312,$C20)+SUMIFS('3.Travel,Subsistence&amp;Conference'!$O$12:$O$70,'3.Travel,Subsistence&amp;Conference'!$G$12:$G$70,IF($C$11="ALL THEMES","*",$C$11),'3.Travel,Subsistence&amp;Conference'!$G$12:$G$70,'Summary of Cost by Country'!$C20)+SUMIFS('4. Equipment'!$P$12:$P$82,'4. Equipment'!$F$12:$F$82,IF($C$11="ALL THEMES","*",$C$11),'4. Equipment'!$F$12:$F$82,$C20)+SUMIFS('5. Consumables'!$P$12:$P$61,'5. Consumables'!$F$12:$F$61,IF($C$11="ALL THEMES","*",$C$11),'5. Consumables'!$F$12:$F$61,'Summary of Cost by Country'!$C20)+SUMIFS('6. CEI'!$P$12:$P$61,'6. CEI'!$F$12:$F$61,IF($C$11="ALL THEMES","*",$C$11),'6. CEI'!$F$12:$F$61,'Summary of Cost by Country'!$C20)+SUMIFS('7. Dissemination'!$P$12:$P$61,'7. Dissemination'!$F$12:$F$61,IF($C$11="ALL THEMES","*",$C$11),'7. Dissemination'!$F$12:$F$61,'Summary of Cost by Country'!$C20)+SUMIFS('8.MonitoringEvaluation&amp;Learning'!$P$12:$P$61,'8.MonitoringEvaluation&amp;Learning'!$F$12:$F$61,IF($C$11="ALL THEMES","*",$C$11),'8.MonitoringEvaluation&amp;Learning'!$F$12:$F$61,'Summary of Cost by Country'!$C20)+SUMIFS('9. Other Direct Costs '!$P$12:$P$61,'9. Other Direct Costs '!$F$12:$F$61,IF($C$11="ALL THEMES","*",$C$11),'9. Other Direct Costs '!$F$12:$F$61,'Summary of Cost by Country'!$C20)+SUMIFS('10. Indirect Costs'!$X$13:$X$62,'10. Indirect Costs'!$E$13:$E$62,IF($C$11="ALL THEMES","*",$C$11),'10. Indirect Costs'!$E$13:$E$62,'Summary of Cost by Country'!$C20)</f>
        <v>0</v>
      </c>
      <c r="H20" s="269">
        <f>SUMIFS('2. Staff Costs (Annual)'!$AH$13:$AH$312,'2. Staff Costs (Annual)'!$F$13:$F$312,IF($C$11="ALL THEMES","*",$C$11),'2. Staff Costs (Annual)'!$F$13:$F$312,$C20)+SUMIFS('3.Travel,Subsistence&amp;Conference'!$Q$12:$Q$70,'3.Travel,Subsistence&amp;Conference'!$G$12:$G$70,IF($C$11="ALL THEMES","*",$C$11),'3.Travel,Subsistence&amp;Conference'!$G$12:$G$70,'Summary of Cost by Country'!$C20)+SUMIFS('4. Equipment'!$R$12:$R$82,'4. Equipment'!$F$12:$F$82,IF($C$11="ALL THEMES","*",$C$11),'4. Equipment'!$F$12:$F$82,$C20)+SUMIFS('5. Consumables'!$R$12:$R$61,'5. Consumables'!$F$12:$F$61,IF($C$11="ALL THEMES","*",$C$11),'5. Consumables'!$F$12:$F$61,'Summary of Cost by Country'!$C20)+SUMIFS('6. CEI'!$R$12:$R$61,'6. CEI'!$F$12:$F$61,IF($C$11="ALL THEMES","*",$C$11),'6. CEI'!$F$12:$F$61,'Summary of Cost by Country'!$C20)+SUMIFS('7. Dissemination'!$R$12:$R$61,'7. Dissemination'!$F$12:$F$61,IF($C$11="ALL THEMES","*",$C$11),'7. Dissemination'!$F$12:$F$61,'Summary of Cost by Country'!$C20)+SUMIFS('8.MonitoringEvaluation&amp;Learning'!$R$12:$R$61,'8.MonitoringEvaluation&amp;Learning'!$F$12:$F$61,IF($C$11="ALL THEMES","*",$C$11),'8.MonitoringEvaluation&amp;Learning'!$F$12:$F$61,'Summary of Cost by Country'!$C20)+SUMIFS('9. Other Direct Costs '!$R$12:$R$61,'9. Other Direct Costs '!$F$12:$F$61,IF($C$11="ALL THEMES","*",$C$11),'9. Other Direct Costs '!$F$12:$F$61,'Summary of Cost by Country'!$C20)+SUMIFS('10. Indirect Costs'!$AB$13:$AB$62,'10. Indirect Costs'!$E$13:$E$62,IF($C$11="ALL THEMES","*",$C$11),'10. Indirect Costs'!$E$13:$E$62,'Summary of Cost by Country'!$C20)</f>
        <v>0</v>
      </c>
      <c r="I20" s="279">
        <f t="shared" si="0"/>
        <v>0</v>
      </c>
      <c r="J20" s="4"/>
    </row>
    <row r="21" spans="2:14" ht="30" customHeight="1" x14ac:dyDescent="0.25">
      <c r="B21" s="51">
        <f t="shared" si="1"/>
        <v>7</v>
      </c>
      <c r="C21" s="446"/>
      <c r="D21" s="269">
        <f>SUMIFS('2. Staff Costs (Annual)'!$N$13:$N$312,'2. Staff Costs (Annual)'!$F$13:$F$312,IF($C$11="ALL THEMES","*",$C$11),'2. Staff Costs (Annual)'!$F$13:$F$312,$C21)+SUMIFS('3.Travel,Subsistence&amp;Conference'!$K$12:$K$70,'3.Travel,Subsistence&amp;Conference'!$G$12:$G$70,IF($C$11="ALL THEMES","*",$C$11),'3.Travel,Subsistence&amp;Conference'!$G$12:$G$70,'Summary of Cost by Country'!$C21)+SUMIFS('4. Equipment'!$J$12:$J$82,'4. Equipment'!$F$12:$F$82,IF($C$11="ALL THEMES","*",$C$11),'4. Equipment'!$F$12:$F$82,$C21)+SUMIFS('5. Consumables'!$J$12:$J$61,'5. Consumables'!$F$12:$F$61,IF($C$11="ALL THEMES","*",$C$11),'5. Consumables'!$F$12:$F$61,'Summary of Cost by Country'!$C21)+SUMIFS('6. CEI'!$J$12:$J$61,'6. CEI'!$F$12:$F$61,IF($C$11="ALL THEMES","*",$C$11),'6. CEI'!$F$12:$F$61,'Summary of Cost by Country'!$C21)+SUMIFS('7. Dissemination'!$J$12:$J$61,'7. Dissemination'!$F$12:$F$61,IF($C$11="ALL THEMES","*",$C$11),'7. Dissemination'!$F$12:$F$61,'Summary of Cost by Country'!$C21)+SUMIFS('8.MonitoringEvaluation&amp;Learning'!$J$12:$J$61,'8.MonitoringEvaluation&amp;Learning'!$F$12:$F$61,IF($C$11="ALL THEMES","*",$C$11),'8.MonitoringEvaluation&amp;Learning'!$F$12:$F$61,'Summary of Cost by Country'!$C21)+SUMIFS('9. Other Direct Costs '!$J$12:$J$61,'9. Other Direct Costs '!$F$12:$F$61,IF($C$11="ALL THEMES","*",$C$11),'9. Other Direct Costs '!$F$12:$F$61,'Summary of Cost by Country'!$C21)+SUMIFS('10. Indirect Costs'!$L$13:$L$62,'10. Indirect Costs'!$E$13:$E$62,IF($C$11="ALL THEMES","*",$C$11),'10. Indirect Costs'!$E$13:$E$62,'Summary of Cost by Country'!$C21)</f>
        <v>0</v>
      </c>
      <c r="E21" s="269">
        <f>SUMIFS('2. Staff Costs (Annual)'!$S$13:$S$312,'2. Staff Costs (Annual)'!$F$13:$F$312,IF($C$11="ALL THEMES","*",$C$11),'2. Staff Costs (Annual)'!$F$13:$F$312,$C21)+SUMIFS('3.Travel,Subsistence&amp;Conference'!$M$12:$M$70,'3.Travel,Subsistence&amp;Conference'!$G$12:$G$70,IF($C$11="ALL THEMES","*",$C$11),'3.Travel,Subsistence&amp;Conference'!$G$12:$G$70,'Summary of Cost by Country'!$C21)+SUMIFS('4. Equipment'!$L$12:$L$82,'4. Equipment'!$F$12:$F$82,IF($C$11="ALL THEMES","*",$C$11),'4. Equipment'!$F$12:$F$82,$C21)+SUMIFS('5. Consumables'!$L$12:$L$61,'5. Consumables'!$F$12:$F$61,IF($C$11="ALL THEMES","*",$C$11),'5. Consumables'!$F$12:$F$61,'Summary of Cost by Country'!$C21)+SUMIFS('6. CEI'!$L$12:$L$61,'6. CEI'!$F$12:$F$61,IF($C$11="ALL THEMES","*",$C$11),'6. CEI'!$F$12:$F$61,'Summary of Cost by Country'!$C21)+SUMIFS('7. Dissemination'!$L$12:$L$61,'7. Dissemination'!$F$12:$F$61,IF($C$11="ALL THEMES","*",$C$11),'7. Dissemination'!$F$12:$F$61,'Summary of Cost by Country'!$C21)+SUMIFS('8.MonitoringEvaluation&amp;Learning'!$L$12:$L$61,'8.MonitoringEvaluation&amp;Learning'!$F$12:$F$61,IF($C$11="ALL THEMES","*",$C$11),'8.MonitoringEvaluation&amp;Learning'!$F$12:$F$61,'Summary of Cost by Country'!$C21)+SUMIFS('9. Other Direct Costs '!$L$12:$L$61,'9. Other Direct Costs '!$F$12:$F$61,IF($C$11="ALL THEMES","*",$C$11),'9. Other Direct Costs '!$F$12:$F$61,'Summary of Cost by Country'!$C21)+SUMIFS('10. Indirect Costs'!$P$13:$P$62,'10. Indirect Costs'!$E$13:$E$62,IF($C$11="ALL THEMES","*",$C$11),'10. Indirect Costs'!$E$13:$E$62,'Summary of Cost by Country'!$C21)</f>
        <v>0</v>
      </c>
      <c r="F21" s="269">
        <f>SUMIFS('2. Staff Costs (Annual)'!$X$13:$X$312,'2. Staff Costs (Annual)'!$F$13:$F$312,IF($C$11="ALL THEMES","*",$C$11),'2. Staff Costs (Annual)'!$F$13:$F$312,$C21)+SUMIFS('3.Travel,Subsistence&amp;Conference'!$M$12:$M$70,'3.Travel,Subsistence&amp;Conference'!$G$12:$G$70,IF($C$11="ALL THEMES","*",$C$11),'3.Travel,Subsistence&amp;Conference'!$G$12:$G$70,'Summary of Cost by Country'!$C21)+SUMIFS('4. Equipment'!$N$12:$N$82,'4. Equipment'!$F$12:$F$82,IF($C$11="ALL THEMES","*",$C$11),'4. Equipment'!$F$12:$F$82,$C21)+SUMIFS('5. Consumables'!$N$12:$N$61,'5. Consumables'!$F$12:$F$61,IF($C$11="ALL THEMES","*",$C$11),'5. Consumables'!$F$12:$F$61,'Summary of Cost by Country'!$C21)+SUMIFS('6. CEI'!$N$12:$N$61,'6. CEI'!$F$12:$F$61,IF($C$11="ALL THEMES","*",$C$11),'6. CEI'!$F$12:$F$61,'Summary of Cost by Country'!$C21)+SUMIFS('7. Dissemination'!$N$12:$N$61,'7. Dissemination'!$F$12:$F$61,IF($C$11="ALL THEMES","*",$C$11),'7. Dissemination'!$F$12:$F$61,'Summary of Cost by Country'!$C21)+SUMIFS('8.MonitoringEvaluation&amp;Learning'!$N$12:$N$61,'8.MonitoringEvaluation&amp;Learning'!$F$12:$F$61,IF($C$11="ALL THEMES","*",$C$11),'8.MonitoringEvaluation&amp;Learning'!$F$12:$F$61,'Summary of Cost by Country'!$C21)+SUMIFS('9. Other Direct Costs '!$N$12:$N$61,'9. Other Direct Costs '!$F$12:$F$61,IF($C$11="ALL THEMES","*",$C$11),'9. Other Direct Costs '!$F$12:$F$61,'Summary of Cost by Country'!$C21)+SUMIFS('10. Indirect Costs'!$T$13:$T$62,'10. Indirect Costs'!$E$13:$E$62,IF($C$11="ALL THEMES","*",$C$11),'10. Indirect Costs'!$E$13:$E$62,'Summary of Cost by Country'!$C21)</f>
        <v>0</v>
      </c>
      <c r="G21" s="269">
        <f>SUMIFS('2. Staff Costs (Annual)'!$AC$13:$AC$312,'2. Staff Costs (Annual)'!$F$13:$F$312,IF($C$11="ALL THEMES","*",$C$11),'2. Staff Costs (Annual)'!$F$13:$F$312,$C21)+SUMIFS('3.Travel,Subsistence&amp;Conference'!$O$12:$O$70,'3.Travel,Subsistence&amp;Conference'!$G$12:$G$70,IF($C$11="ALL THEMES","*",$C$11),'3.Travel,Subsistence&amp;Conference'!$G$12:$G$70,'Summary of Cost by Country'!$C21)+SUMIFS('4. Equipment'!$P$12:$P$82,'4. Equipment'!$F$12:$F$82,IF($C$11="ALL THEMES","*",$C$11),'4. Equipment'!$F$12:$F$82,$C21)+SUMIFS('5. Consumables'!$P$12:$P$61,'5. Consumables'!$F$12:$F$61,IF($C$11="ALL THEMES","*",$C$11),'5. Consumables'!$F$12:$F$61,'Summary of Cost by Country'!$C21)+SUMIFS('6. CEI'!$P$12:$P$61,'6. CEI'!$F$12:$F$61,IF($C$11="ALL THEMES","*",$C$11),'6. CEI'!$F$12:$F$61,'Summary of Cost by Country'!$C21)+SUMIFS('7. Dissemination'!$P$12:$P$61,'7. Dissemination'!$F$12:$F$61,IF($C$11="ALL THEMES","*",$C$11),'7. Dissemination'!$F$12:$F$61,'Summary of Cost by Country'!$C21)+SUMIFS('8.MonitoringEvaluation&amp;Learning'!$P$12:$P$61,'8.MonitoringEvaluation&amp;Learning'!$F$12:$F$61,IF($C$11="ALL THEMES","*",$C$11),'8.MonitoringEvaluation&amp;Learning'!$F$12:$F$61,'Summary of Cost by Country'!$C21)+SUMIFS('9. Other Direct Costs '!$P$12:$P$61,'9. Other Direct Costs '!$F$12:$F$61,IF($C$11="ALL THEMES","*",$C$11),'9. Other Direct Costs '!$F$12:$F$61,'Summary of Cost by Country'!$C21)+SUMIFS('10. Indirect Costs'!$X$13:$X$62,'10. Indirect Costs'!$E$13:$E$62,IF($C$11="ALL THEMES","*",$C$11),'10. Indirect Costs'!$E$13:$E$62,'Summary of Cost by Country'!$C21)</f>
        <v>0</v>
      </c>
      <c r="H21" s="269">
        <f>SUMIFS('2. Staff Costs (Annual)'!$AH$13:$AH$312,'2. Staff Costs (Annual)'!$F$13:$F$312,IF($C$11="ALL THEMES","*",$C$11),'2. Staff Costs (Annual)'!$F$13:$F$312,$C21)+SUMIFS('3.Travel,Subsistence&amp;Conference'!$Q$12:$Q$70,'3.Travel,Subsistence&amp;Conference'!$G$12:$G$70,IF($C$11="ALL THEMES","*",$C$11),'3.Travel,Subsistence&amp;Conference'!$G$12:$G$70,'Summary of Cost by Country'!$C21)+SUMIFS('4. Equipment'!$R$12:$R$82,'4. Equipment'!$F$12:$F$82,IF($C$11="ALL THEMES","*",$C$11),'4. Equipment'!$F$12:$F$82,$C21)+SUMIFS('5. Consumables'!$R$12:$R$61,'5. Consumables'!$F$12:$F$61,IF($C$11="ALL THEMES","*",$C$11),'5. Consumables'!$F$12:$F$61,'Summary of Cost by Country'!$C21)+SUMIFS('6. CEI'!$R$12:$R$61,'6. CEI'!$F$12:$F$61,IF($C$11="ALL THEMES","*",$C$11),'6. CEI'!$F$12:$F$61,'Summary of Cost by Country'!$C21)+SUMIFS('7. Dissemination'!$R$12:$R$61,'7. Dissemination'!$F$12:$F$61,IF($C$11="ALL THEMES","*",$C$11),'7. Dissemination'!$F$12:$F$61,'Summary of Cost by Country'!$C21)+SUMIFS('8.MonitoringEvaluation&amp;Learning'!$R$12:$R$61,'8.MonitoringEvaluation&amp;Learning'!$F$12:$F$61,IF($C$11="ALL THEMES","*",$C$11),'8.MonitoringEvaluation&amp;Learning'!$F$12:$F$61,'Summary of Cost by Country'!$C21)+SUMIFS('9. Other Direct Costs '!$R$12:$R$61,'9. Other Direct Costs '!$F$12:$F$61,IF($C$11="ALL THEMES","*",$C$11),'9. Other Direct Costs '!$F$12:$F$61,'Summary of Cost by Country'!$C21)+SUMIFS('10. Indirect Costs'!$AB$13:$AB$62,'10. Indirect Costs'!$E$13:$E$62,IF($C$11="ALL THEMES","*",$C$11),'10. Indirect Costs'!$E$13:$E$62,'Summary of Cost by Country'!$C21)</f>
        <v>0</v>
      </c>
      <c r="I21" s="279">
        <f t="shared" si="0"/>
        <v>0</v>
      </c>
      <c r="J21" s="4"/>
    </row>
    <row r="22" spans="2:14" ht="30" customHeight="1" x14ac:dyDescent="0.25">
      <c r="B22" s="51">
        <f t="shared" si="1"/>
        <v>8</v>
      </c>
      <c r="C22" s="446"/>
      <c r="D22" s="269">
        <f>SUMIFS('2. Staff Costs (Annual)'!$N$13:$N$312,'2. Staff Costs (Annual)'!$F$13:$F$312,IF($C$11="ALL THEMES","*",$C$11),'2. Staff Costs (Annual)'!$F$13:$F$312,$C22)+SUMIFS('3.Travel,Subsistence&amp;Conference'!$K$12:$K$70,'3.Travel,Subsistence&amp;Conference'!$G$12:$G$70,IF($C$11="ALL THEMES","*",$C$11),'3.Travel,Subsistence&amp;Conference'!$G$12:$G$70,'Summary of Cost by Country'!$C22)+SUMIFS('4. Equipment'!$J$12:$J$82,'4. Equipment'!$F$12:$F$82,IF($C$11="ALL THEMES","*",$C$11),'4. Equipment'!$F$12:$F$82,$C22)+SUMIFS('5. Consumables'!$J$12:$J$61,'5. Consumables'!$F$12:$F$61,IF($C$11="ALL THEMES","*",$C$11),'5. Consumables'!$F$12:$F$61,'Summary of Cost by Country'!$C22)+SUMIFS('6. CEI'!$J$12:$J$61,'6. CEI'!$F$12:$F$61,IF($C$11="ALL THEMES","*",$C$11),'6. CEI'!$F$12:$F$61,'Summary of Cost by Country'!$C22)+SUMIFS('7. Dissemination'!$J$12:$J$61,'7. Dissemination'!$F$12:$F$61,IF($C$11="ALL THEMES","*",$C$11),'7. Dissemination'!$F$12:$F$61,'Summary of Cost by Country'!$C22)+SUMIFS('8.MonitoringEvaluation&amp;Learning'!$J$12:$J$61,'8.MonitoringEvaluation&amp;Learning'!$F$12:$F$61,IF($C$11="ALL THEMES","*",$C$11),'8.MonitoringEvaluation&amp;Learning'!$F$12:$F$61,'Summary of Cost by Country'!$C22)+SUMIFS('9. Other Direct Costs '!$J$12:$J$61,'9. Other Direct Costs '!$F$12:$F$61,IF($C$11="ALL THEMES","*",$C$11),'9. Other Direct Costs '!$F$12:$F$61,'Summary of Cost by Country'!$C22)+SUMIFS('10. Indirect Costs'!$L$13:$L$62,'10. Indirect Costs'!$E$13:$E$62,IF($C$11="ALL THEMES","*",$C$11),'10. Indirect Costs'!$E$13:$E$62,'Summary of Cost by Country'!$C22)</f>
        <v>0</v>
      </c>
      <c r="E22" s="269">
        <f>SUMIFS('2. Staff Costs (Annual)'!$S$13:$S$312,'2. Staff Costs (Annual)'!$F$13:$F$312,IF($C$11="ALL THEMES","*",$C$11),'2. Staff Costs (Annual)'!$F$13:$F$312,$C22)+SUMIFS('3.Travel,Subsistence&amp;Conference'!$M$12:$M$70,'3.Travel,Subsistence&amp;Conference'!$G$12:$G$70,IF($C$11="ALL THEMES","*",$C$11),'3.Travel,Subsistence&amp;Conference'!$G$12:$G$70,'Summary of Cost by Country'!$C22)+SUMIFS('4. Equipment'!$L$12:$L$82,'4. Equipment'!$F$12:$F$82,IF($C$11="ALL THEMES","*",$C$11),'4. Equipment'!$F$12:$F$82,$C22)+SUMIFS('5. Consumables'!$L$12:$L$61,'5. Consumables'!$F$12:$F$61,IF($C$11="ALL THEMES","*",$C$11),'5. Consumables'!$F$12:$F$61,'Summary of Cost by Country'!$C22)+SUMIFS('6. CEI'!$L$12:$L$61,'6. CEI'!$F$12:$F$61,IF($C$11="ALL THEMES","*",$C$11),'6. CEI'!$F$12:$F$61,'Summary of Cost by Country'!$C22)+SUMIFS('7. Dissemination'!$L$12:$L$61,'7. Dissemination'!$F$12:$F$61,IF($C$11="ALL THEMES","*",$C$11),'7. Dissemination'!$F$12:$F$61,'Summary of Cost by Country'!$C22)+SUMIFS('8.MonitoringEvaluation&amp;Learning'!$L$12:$L$61,'8.MonitoringEvaluation&amp;Learning'!$F$12:$F$61,IF($C$11="ALL THEMES","*",$C$11),'8.MonitoringEvaluation&amp;Learning'!$F$12:$F$61,'Summary of Cost by Country'!$C22)+SUMIFS('9. Other Direct Costs '!$L$12:$L$61,'9. Other Direct Costs '!$F$12:$F$61,IF($C$11="ALL THEMES","*",$C$11),'9. Other Direct Costs '!$F$12:$F$61,'Summary of Cost by Country'!$C22)+SUMIFS('10. Indirect Costs'!$P$13:$P$62,'10. Indirect Costs'!$E$13:$E$62,IF($C$11="ALL THEMES","*",$C$11),'10. Indirect Costs'!$E$13:$E$62,'Summary of Cost by Country'!$C22)</f>
        <v>0</v>
      </c>
      <c r="F22" s="269">
        <f>SUMIFS('2. Staff Costs (Annual)'!$X$13:$X$312,'2. Staff Costs (Annual)'!$F$13:$F$312,IF($C$11="ALL THEMES","*",$C$11),'2. Staff Costs (Annual)'!$F$13:$F$312,$C22)+SUMIFS('3.Travel,Subsistence&amp;Conference'!$M$12:$M$70,'3.Travel,Subsistence&amp;Conference'!$G$12:$G$70,IF($C$11="ALL THEMES","*",$C$11),'3.Travel,Subsistence&amp;Conference'!$G$12:$G$70,'Summary of Cost by Country'!$C22)+SUMIFS('4. Equipment'!$N$12:$N$82,'4. Equipment'!$F$12:$F$82,IF($C$11="ALL THEMES","*",$C$11),'4. Equipment'!$F$12:$F$82,$C22)+SUMIFS('5. Consumables'!$N$12:$N$61,'5. Consumables'!$F$12:$F$61,IF($C$11="ALL THEMES","*",$C$11),'5. Consumables'!$F$12:$F$61,'Summary of Cost by Country'!$C22)+SUMIFS('6. CEI'!$N$12:$N$61,'6. CEI'!$F$12:$F$61,IF($C$11="ALL THEMES","*",$C$11),'6. CEI'!$F$12:$F$61,'Summary of Cost by Country'!$C22)+SUMIFS('7. Dissemination'!$N$12:$N$61,'7. Dissemination'!$F$12:$F$61,IF($C$11="ALL THEMES","*",$C$11),'7. Dissemination'!$F$12:$F$61,'Summary of Cost by Country'!$C22)+SUMIFS('8.MonitoringEvaluation&amp;Learning'!$N$12:$N$61,'8.MonitoringEvaluation&amp;Learning'!$F$12:$F$61,IF($C$11="ALL THEMES","*",$C$11),'8.MonitoringEvaluation&amp;Learning'!$F$12:$F$61,'Summary of Cost by Country'!$C22)+SUMIFS('9. Other Direct Costs '!$N$12:$N$61,'9. Other Direct Costs '!$F$12:$F$61,IF($C$11="ALL THEMES","*",$C$11),'9. Other Direct Costs '!$F$12:$F$61,'Summary of Cost by Country'!$C22)+SUMIFS('10. Indirect Costs'!$T$13:$T$62,'10. Indirect Costs'!$E$13:$E$62,IF($C$11="ALL THEMES","*",$C$11),'10. Indirect Costs'!$E$13:$E$62,'Summary of Cost by Country'!$C22)</f>
        <v>0</v>
      </c>
      <c r="G22" s="269">
        <f>SUMIFS('2. Staff Costs (Annual)'!$AC$13:$AC$312,'2. Staff Costs (Annual)'!$F$13:$F$312,IF($C$11="ALL THEMES","*",$C$11),'2. Staff Costs (Annual)'!$F$13:$F$312,$C22)+SUMIFS('3.Travel,Subsistence&amp;Conference'!$O$12:$O$70,'3.Travel,Subsistence&amp;Conference'!$G$12:$G$70,IF($C$11="ALL THEMES","*",$C$11),'3.Travel,Subsistence&amp;Conference'!$G$12:$G$70,'Summary of Cost by Country'!$C22)+SUMIFS('4. Equipment'!$P$12:$P$82,'4. Equipment'!$F$12:$F$82,IF($C$11="ALL THEMES","*",$C$11),'4. Equipment'!$F$12:$F$82,$C22)+SUMIFS('5. Consumables'!$P$12:$P$61,'5. Consumables'!$F$12:$F$61,IF($C$11="ALL THEMES","*",$C$11),'5. Consumables'!$F$12:$F$61,'Summary of Cost by Country'!$C22)+SUMIFS('6. CEI'!$P$12:$P$61,'6. CEI'!$F$12:$F$61,IF($C$11="ALL THEMES","*",$C$11),'6. CEI'!$F$12:$F$61,'Summary of Cost by Country'!$C22)+SUMIFS('7. Dissemination'!$P$12:$P$61,'7. Dissemination'!$F$12:$F$61,IF($C$11="ALL THEMES","*",$C$11),'7. Dissemination'!$F$12:$F$61,'Summary of Cost by Country'!$C22)+SUMIFS('8.MonitoringEvaluation&amp;Learning'!$P$12:$P$61,'8.MonitoringEvaluation&amp;Learning'!$F$12:$F$61,IF($C$11="ALL THEMES","*",$C$11),'8.MonitoringEvaluation&amp;Learning'!$F$12:$F$61,'Summary of Cost by Country'!$C22)+SUMIFS('9. Other Direct Costs '!$P$12:$P$61,'9. Other Direct Costs '!$F$12:$F$61,IF($C$11="ALL THEMES","*",$C$11),'9. Other Direct Costs '!$F$12:$F$61,'Summary of Cost by Country'!$C22)+SUMIFS('10. Indirect Costs'!$X$13:$X$62,'10. Indirect Costs'!$E$13:$E$62,IF($C$11="ALL THEMES","*",$C$11),'10. Indirect Costs'!$E$13:$E$62,'Summary of Cost by Country'!$C22)</f>
        <v>0</v>
      </c>
      <c r="H22" s="269">
        <f>SUMIFS('2. Staff Costs (Annual)'!$AH$13:$AH$312,'2. Staff Costs (Annual)'!$F$13:$F$312,IF($C$11="ALL THEMES","*",$C$11),'2. Staff Costs (Annual)'!$F$13:$F$312,$C22)+SUMIFS('3.Travel,Subsistence&amp;Conference'!$Q$12:$Q$70,'3.Travel,Subsistence&amp;Conference'!$G$12:$G$70,IF($C$11="ALL THEMES","*",$C$11),'3.Travel,Subsistence&amp;Conference'!$G$12:$G$70,'Summary of Cost by Country'!$C22)+SUMIFS('4. Equipment'!$R$12:$R$82,'4. Equipment'!$F$12:$F$82,IF($C$11="ALL THEMES","*",$C$11),'4. Equipment'!$F$12:$F$82,$C22)+SUMIFS('5. Consumables'!$R$12:$R$61,'5. Consumables'!$F$12:$F$61,IF($C$11="ALL THEMES","*",$C$11),'5. Consumables'!$F$12:$F$61,'Summary of Cost by Country'!$C22)+SUMIFS('6. CEI'!$R$12:$R$61,'6. CEI'!$F$12:$F$61,IF($C$11="ALL THEMES","*",$C$11),'6. CEI'!$F$12:$F$61,'Summary of Cost by Country'!$C22)+SUMIFS('7. Dissemination'!$R$12:$R$61,'7. Dissemination'!$F$12:$F$61,IF($C$11="ALL THEMES","*",$C$11),'7. Dissemination'!$F$12:$F$61,'Summary of Cost by Country'!$C22)+SUMIFS('8.MonitoringEvaluation&amp;Learning'!$R$12:$R$61,'8.MonitoringEvaluation&amp;Learning'!$F$12:$F$61,IF($C$11="ALL THEMES","*",$C$11),'8.MonitoringEvaluation&amp;Learning'!$F$12:$F$61,'Summary of Cost by Country'!$C22)+SUMIFS('9. Other Direct Costs '!$R$12:$R$61,'9. Other Direct Costs '!$F$12:$F$61,IF($C$11="ALL THEMES","*",$C$11),'9. Other Direct Costs '!$F$12:$F$61,'Summary of Cost by Country'!$C22)+SUMIFS('10. Indirect Costs'!$AB$13:$AB$62,'10. Indirect Costs'!$E$13:$E$62,IF($C$11="ALL THEMES","*",$C$11),'10. Indirect Costs'!$E$13:$E$62,'Summary of Cost by Country'!$C22)</f>
        <v>0</v>
      </c>
      <c r="I22" s="279">
        <f t="shared" si="0"/>
        <v>0</v>
      </c>
      <c r="J22" s="4"/>
    </row>
    <row r="23" spans="2:14" ht="30" customHeight="1" x14ac:dyDescent="0.25">
      <c r="B23" s="51">
        <f t="shared" si="1"/>
        <v>9</v>
      </c>
      <c r="C23" s="446"/>
      <c r="D23" s="269">
        <f>SUMIFS('2. Staff Costs (Annual)'!$N$13:$N$312,'2. Staff Costs (Annual)'!$F$13:$F$312,IF($C$11="ALL THEMES","*",$C$11),'2. Staff Costs (Annual)'!$F$13:$F$312,$C23)+SUMIFS('3.Travel,Subsistence&amp;Conference'!$K$12:$K$70,'3.Travel,Subsistence&amp;Conference'!$G$12:$G$70,IF($C$11="ALL THEMES","*",$C$11),'3.Travel,Subsistence&amp;Conference'!$G$12:$G$70,'Summary of Cost by Country'!$C23)+SUMIFS('4. Equipment'!$J$12:$J$82,'4. Equipment'!$F$12:$F$82,IF($C$11="ALL THEMES","*",$C$11),'4. Equipment'!$F$12:$F$82,$C23)+SUMIFS('5. Consumables'!$J$12:$J$61,'5. Consumables'!$F$12:$F$61,IF($C$11="ALL THEMES","*",$C$11),'5. Consumables'!$F$12:$F$61,'Summary of Cost by Country'!$C23)+SUMIFS('6. CEI'!$J$12:$J$61,'6. CEI'!$F$12:$F$61,IF($C$11="ALL THEMES","*",$C$11),'6. CEI'!$F$12:$F$61,'Summary of Cost by Country'!$C23)+SUMIFS('7. Dissemination'!$J$12:$J$61,'7. Dissemination'!$F$12:$F$61,IF($C$11="ALL THEMES","*",$C$11),'7. Dissemination'!$F$12:$F$61,'Summary of Cost by Country'!$C23)+SUMIFS('8.MonitoringEvaluation&amp;Learning'!$J$12:$J$61,'8.MonitoringEvaluation&amp;Learning'!$F$12:$F$61,IF($C$11="ALL THEMES","*",$C$11),'8.MonitoringEvaluation&amp;Learning'!$F$12:$F$61,'Summary of Cost by Country'!$C23)+SUMIFS('9. Other Direct Costs '!$J$12:$J$61,'9. Other Direct Costs '!$F$12:$F$61,IF($C$11="ALL THEMES","*",$C$11),'9. Other Direct Costs '!$F$12:$F$61,'Summary of Cost by Country'!$C23)+SUMIFS('10. Indirect Costs'!$L$13:$L$62,'10. Indirect Costs'!$E$13:$E$62,IF($C$11="ALL THEMES","*",$C$11),'10. Indirect Costs'!$E$13:$E$62,'Summary of Cost by Country'!$C23)</f>
        <v>0</v>
      </c>
      <c r="E23" s="269">
        <f>SUMIFS('2. Staff Costs (Annual)'!$S$13:$S$312,'2. Staff Costs (Annual)'!$F$13:$F$312,IF($C$11="ALL THEMES","*",$C$11),'2. Staff Costs (Annual)'!$F$13:$F$312,$C23)+SUMIFS('3.Travel,Subsistence&amp;Conference'!$M$12:$M$70,'3.Travel,Subsistence&amp;Conference'!$G$12:$G$70,IF($C$11="ALL THEMES","*",$C$11),'3.Travel,Subsistence&amp;Conference'!$G$12:$G$70,'Summary of Cost by Country'!$C23)+SUMIFS('4. Equipment'!$L$12:$L$82,'4. Equipment'!$F$12:$F$82,IF($C$11="ALL THEMES","*",$C$11),'4. Equipment'!$F$12:$F$82,$C23)+SUMIFS('5. Consumables'!$L$12:$L$61,'5. Consumables'!$F$12:$F$61,IF($C$11="ALL THEMES","*",$C$11),'5. Consumables'!$F$12:$F$61,'Summary of Cost by Country'!$C23)+SUMIFS('6. CEI'!$L$12:$L$61,'6. CEI'!$F$12:$F$61,IF($C$11="ALL THEMES","*",$C$11),'6. CEI'!$F$12:$F$61,'Summary of Cost by Country'!$C23)+SUMIFS('7. Dissemination'!$L$12:$L$61,'7. Dissemination'!$F$12:$F$61,IF($C$11="ALL THEMES","*",$C$11),'7. Dissemination'!$F$12:$F$61,'Summary of Cost by Country'!$C23)+SUMIFS('8.MonitoringEvaluation&amp;Learning'!$L$12:$L$61,'8.MonitoringEvaluation&amp;Learning'!$F$12:$F$61,IF($C$11="ALL THEMES","*",$C$11),'8.MonitoringEvaluation&amp;Learning'!$F$12:$F$61,'Summary of Cost by Country'!$C23)+SUMIFS('9. Other Direct Costs '!$L$12:$L$61,'9. Other Direct Costs '!$F$12:$F$61,IF($C$11="ALL THEMES","*",$C$11),'9. Other Direct Costs '!$F$12:$F$61,'Summary of Cost by Country'!$C23)+SUMIFS('10. Indirect Costs'!$P$13:$P$62,'10. Indirect Costs'!$E$13:$E$62,IF($C$11="ALL THEMES","*",$C$11),'10. Indirect Costs'!$E$13:$E$62,'Summary of Cost by Country'!$C23)</f>
        <v>0</v>
      </c>
      <c r="F23" s="269">
        <f>SUMIFS('2. Staff Costs (Annual)'!$X$13:$X$312,'2. Staff Costs (Annual)'!$F$13:$F$312,IF($C$11="ALL THEMES","*",$C$11),'2. Staff Costs (Annual)'!$F$13:$F$312,$C23)+SUMIFS('3.Travel,Subsistence&amp;Conference'!$M$12:$M$70,'3.Travel,Subsistence&amp;Conference'!$G$12:$G$70,IF($C$11="ALL THEMES","*",$C$11),'3.Travel,Subsistence&amp;Conference'!$G$12:$G$70,'Summary of Cost by Country'!$C23)+SUMIFS('4. Equipment'!$N$12:$N$82,'4. Equipment'!$F$12:$F$82,IF($C$11="ALL THEMES","*",$C$11),'4. Equipment'!$F$12:$F$82,$C23)+SUMIFS('5. Consumables'!$N$12:$N$61,'5. Consumables'!$F$12:$F$61,IF($C$11="ALL THEMES","*",$C$11),'5. Consumables'!$F$12:$F$61,'Summary of Cost by Country'!$C23)+SUMIFS('6. CEI'!$N$12:$N$61,'6. CEI'!$F$12:$F$61,IF($C$11="ALL THEMES","*",$C$11),'6. CEI'!$F$12:$F$61,'Summary of Cost by Country'!$C23)+SUMIFS('7. Dissemination'!$N$12:$N$61,'7. Dissemination'!$F$12:$F$61,IF($C$11="ALL THEMES","*",$C$11),'7. Dissemination'!$F$12:$F$61,'Summary of Cost by Country'!$C23)+SUMIFS('8.MonitoringEvaluation&amp;Learning'!$N$12:$N$61,'8.MonitoringEvaluation&amp;Learning'!$F$12:$F$61,IF($C$11="ALL THEMES","*",$C$11),'8.MonitoringEvaluation&amp;Learning'!$F$12:$F$61,'Summary of Cost by Country'!$C23)+SUMIFS('9. Other Direct Costs '!$N$12:$N$61,'9. Other Direct Costs '!$F$12:$F$61,IF($C$11="ALL THEMES","*",$C$11),'9. Other Direct Costs '!$F$12:$F$61,'Summary of Cost by Country'!$C23)+SUMIFS('10. Indirect Costs'!$T$13:$T$62,'10. Indirect Costs'!$E$13:$E$62,IF($C$11="ALL THEMES","*",$C$11),'10. Indirect Costs'!$E$13:$E$62,'Summary of Cost by Country'!$C23)</f>
        <v>0</v>
      </c>
      <c r="G23" s="269">
        <f>SUMIFS('2. Staff Costs (Annual)'!$AC$13:$AC$312,'2. Staff Costs (Annual)'!$F$13:$F$312,IF($C$11="ALL THEMES","*",$C$11),'2. Staff Costs (Annual)'!$F$13:$F$312,$C23)+SUMIFS('3.Travel,Subsistence&amp;Conference'!$O$12:$O$70,'3.Travel,Subsistence&amp;Conference'!$G$12:$G$70,IF($C$11="ALL THEMES","*",$C$11),'3.Travel,Subsistence&amp;Conference'!$G$12:$G$70,'Summary of Cost by Country'!$C23)+SUMIFS('4. Equipment'!$P$12:$P$82,'4. Equipment'!$F$12:$F$82,IF($C$11="ALL THEMES","*",$C$11),'4. Equipment'!$F$12:$F$82,$C23)+SUMIFS('5. Consumables'!$P$12:$P$61,'5. Consumables'!$F$12:$F$61,IF($C$11="ALL THEMES","*",$C$11),'5. Consumables'!$F$12:$F$61,'Summary of Cost by Country'!$C23)+SUMIFS('6. CEI'!$P$12:$P$61,'6. CEI'!$F$12:$F$61,IF($C$11="ALL THEMES","*",$C$11),'6. CEI'!$F$12:$F$61,'Summary of Cost by Country'!$C23)+SUMIFS('7. Dissemination'!$P$12:$P$61,'7. Dissemination'!$F$12:$F$61,IF($C$11="ALL THEMES","*",$C$11),'7. Dissemination'!$F$12:$F$61,'Summary of Cost by Country'!$C23)+SUMIFS('8.MonitoringEvaluation&amp;Learning'!$P$12:$P$61,'8.MonitoringEvaluation&amp;Learning'!$F$12:$F$61,IF($C$11="ALL THEMES","*",$C$11),'8.MonitoringEvaluation&amp;Learning'!$F$12:$F$61,'Summary of Cost by Country'!$C23)+SUMIFS('9. Other Direct Costs '!$P$12:$P$61,'9. Other Direct Costs '!$F$12:$F$61,IF($C$11="ALL THEMES","*",$C$11),'9. Other Direct Costs '!$F$12:$F$61,'Summary of Cost by Country'!$C23)+SUMIFS('10. Indirect Costs'!$X$13:$X$62,'10. Indirect Costs'!$E$13:$E$62,IF($C$11="ALL THEMES","*",$C$11),'10. Indirect Costs'!$E$13:$E$62,'Summary of Cost by Country'!$C23)</f>
        <v>0</v>
      </c>
      <c r="H23" s="269">
        <f>SUMIFS('2. Staff Costs (Annual)'!$AH$13:$AH$312,'2. Staff Costs (Annual)'!$F$13:$F$312,IF($C$11="ALL THEMES","*",$C$11),'2. Staff Costs (Annual)'!$F$13:$F$312,$C23)+SUMIFS('3.Travel,Subsistence&amp;Conference'!$Q$12:$Q$70,'3.Travel,Subsistence&amp;Conference'!$G$12:$G$70,IF($C$11="ALL THEMES","*",$C$11),'3.Travel,Subsistence&amp;Conference'!$G$12:$G$70,'Summary of Cost by Country'!$C23)+SUMIFS('4. Equipment'!$R$12:$R$82,'4. Equipment'!$F$12:$F$82,IF($C$11="ALL THEMES","*",$C$11),'4. Equipment'!$F$12:$F$82,$C23)+SUMIFS('5. Consumables'!$R$12:$R$61,'5. Consumables'!$F$12:$F$61,IF($C$11="ALL THEMES","*",$C$11),'5. Consumables'!$F$12:$F$61,'Summary of Cost by Country'!$C23)+SUMIFS('6. CEI'!$R$12:$R$61,'6. CEI'!$F$12:$F$61,IF($C$11="ALL THEMES","*",$C$11),'6. CEI'!$F$12:$F$61,'Summary of Cost by Country'!$C23)+SUMIFS('7. Dissemination'!$R$12:$R$61,'7. Dissemination'!$F$12:$F$61,IF($C$11="ALL THEMES","*",$C$11),'7. Dissemination'!$F$12:$F$61,'Summary of Cost by Country'!$C23)+SUMIFS('8.MonitoringEvaluation&amp;Learning'!$R$12:$R$61,'8.MonitoringEvaluation&amp;Learning'!$F$12:$F$61,IF($C$11="ALL THEMES","*",$C$11),'8.MonitoringEvaluation&amp;Learning'!$F$12:$F$61,'Summary of Cost by Country'!$C23)+SUMIFS('9. Other Direct Costs '!$R$12:$R$61,'9. Other Direct Costs '!$F$12:$F$61,IF($C$11="ALL THEMES","*",$C$11),'9. Other Direct Costs '!$F$12:$F$61,'Summary of Cost by Country'!$C23)+SUMIFS('10. Indirect Costs'!$AB$13:$AB$62,'10. Indirect Costs'!$E$13:$E$62,IF($C$11="ALL THEMES","*",$C$11),'10. Indirect Costs'!$E$13:$E$62,'Summary of Cost by Country'!$C23)</f>
        <v>0</v>
      </c>
      <c r="I23" s="279">
        <f t="shared" si="0"/>
        <v>0</v>
      </c>
      <c r="J23" s="4"/>
    </row>
    <row r="24" spans="2:14" ht="30" customHeight="1" x14ac:dyDescent="0.25">
      <c r="B24" s="51">
        <f t="shared" si="1"/>
        <v>10</v>
      </c>
      <c r="C24" s="446"/>
      <c r="D24" s="269">
        <f>SUMIFS('2. Staff Costs (Annual)'!$N$13:$N$312,'2. Staff Costs (Annual)'!$F$13:$F$312,IF($C$11="ALL THEMES","*",$C$11),'2. Staff Costs (Annual)'!$F$13:$F$312,$C24)+SUMIFS('3.Travel,Subsistence&amp;Conference'!$K$12:$K$70,'3.Travel,Subsistence&amp;Conference'!$G$12:$G$70,IF($C$11="ALL THEMES","*",$C$11),'3.Travel,Subsistence&amp;Conference'!$G$12:$G$70,'Summary of Cost by Country'!$C24)+SUMIFS('4. Equipment'!$J$12:$J$82,'4. Equipment'!$F$12:$F$82,IF($C$11="ALL THEMES","*",$C$11),'4. Equipment'!$F$12:$F$82,$C24)+SUMIFS('5. Consumables'!$J$12:$J$61,'5. Consumables'!$F$12:$F$61,IF($C$11="ALL THEMES","*",$C$11),'5. Consumables'!$F$12:$F$61,'Summary of Cost by Country'!$C24)+SUMIFS('6. CEI'!$J$12:$J$61,'6. CEI'!$F$12:$F$61,IF($C$11="ALL THEMES","*",$C$11),'6. CEI'!$F$12:$F$61,'Summary of Cost by Country'!$C24)+SUMIFS('7. Dissemination'!$J$12:$J$61,'7. Dissemination'!$F$12:$F$61,IF($C$11="ALL THEMES","*",$C$11),'7. Dissemination'!$F$12:$F$61,'Summary of Cost by Country'!$C24)+SUMIFS('8.MonitoringEvaluation&amp;Learning'!$J$12:$J$61,'8.MonitoringEvaluation&amp;Learning'!$F$12:$F$61,IF($C$11="ALL THEMES","*",$C$11),'8.MonitoringEvaluation&amp;Learning'!$F$12:$F$61,'Summary of Cost by Country'!$C24)+SUMIFS('9. Other Direct Costs '!$J$12:$J$61,'9. Other Direct Costs '!$F$12:$F$61,IF($C$11="ALL THEMES","*",$C$11),'9. Other Direct Costs '!$F$12:$F$61,'Summary of Cost by Country'!$C24)+SUMIFS('10. Indirect Costs'!$L$13:$L$62,'10. Indirect Costs'!$E$13:$E$62,IF($C$11="ALL THEMES","*",$C$11),'10. Indirect Costs'!$E$13:$E$62,'Summary of Cost by Country'!$C24)</f>
        <v>0</v>
      </c>
      <c r="E24" s="269">
        <f>SUMIFS('2. Staff Costs (Annual)'!$S$13:$S$312,'2. Staff Costs (Annual)'!$F$13:$F$312,IF($C$11="ALL THEMES","*",$C$11),'2. Staff Costs (Annual)'!$F$13:$F$312,$C24)+SUMIFS('3.Travel,Subsistence&amp;Conference'!$M$12:$M$70,'3.Travel,Subsistence&amp;Conference'!$G$12:$G$70,IF($C$11="ALL THEMES","*",$C$11),'3.Travel,Subsistence&amp;Conference'!$G$12:$G$70,'Summary of Cost by Country'!$C24)+SUMIFS('4. Equipment'!$L$12:$L$82,'4. Equipment'!$F$12:$F$82,IF($C$11="ALL THEMES","*",$C$11),'4. Equipment'!$F$12:$F$82,$C24)+SUMIFS('5. Consumables'!$L$12:$L$61,'5. Consumables'!$F$12:$F$61,IF($C$11="ALL THEMES","*",$C$11),'5. Consumables'!$F$12:$F$61,'Summary of Cost by Country'!$C24)+SUMIFS('6. CEI'!$L$12:$L$61,'6. CEI'!$F$12:$F$61,IF($C$11="ALL THEMES","*",$C$11),'6. CEI'!$F$12:$F$61,'Summary of Cost by Country'!$C24)+SUMIFS('7. Dissemination'!$L$12:$L$61,'7. Dissemination'!$F$12:$F$61,IF($C$11="ALL THEMES","*",$C$11),'7. Dissemination'!$F$12:$F$61,'Summary of Cost by Country'!$C24)+SUMIFS('8.MonitoringEvaluation&amp;Learning'!$L$12:$L$61,'8.MonitoringEvaluation&amp;Learning'!$F$12:$F$61,IF($C$11="ALL THEMES","*",$C$11),'8.MonitoringEvaluation&amp;Learning'!$F$12:$F$61,'Summary of Cost by Country'!$C24)+SUMIFS('9. Other Direct Costs '!$L$12:$L$61,'9. Other Direct Costs '!$F$12:$F$61,IF($C$11="ALL THEMES","*",$C$11),'9. Other Direct Costs '!$F$12:$F$61,'Summary of Cost by Country'!$C24)+SUMIFS('10. Indirect Costs'!$P$13:$P$62,'10. Indirect Costs'!$E$13:$E$62,IF($C$11="ALL THEMES","*",$C$11),'10. Indirect Costs'!$E$13:$E$62,'Summary of Cost by Country'!$C24)</f>
        <v>0</v>
      </c>
      <c r="F24" s="269">
        <f>SUMIFS('2. Staff Costs (Annual)'!$X$13:$X$312,'2. Staff Costs (Annual)'!$F$13:$F$312,IF($C$11="ALL THEMES","*",$C$11),'2. Staff Costs (Annual)'!$F$13:$F$312,$C24)+SUMIFS('3.Travel,Subsistence&amp;Conference'!$M$12:$M$70,'3.Travel,Subsistence&amp;Conference'!$G$12:$G$70,IF($C$11="ALL THEMES","*",$C$11),'3.Travel,Subsistence&amp;Conference'!$G$12:$G$70,'Summary of Cost by Country'!$C24)+SUMIFS('4. Equipment'!$N$12:$N$82,'4. Equipment'!$F$12:$F$82,IF($C$11="ALL THEMES","*",$C$11),'4. Equipment'!$F$12:$F$82,$C24)+SUMIFS('5. Consumables'!$N$12:$N$61,'5. Consumables'!$F$12:$F$61,IF($C$11="ALL THEMES","*",$C$11),'5. Consumables'!$F$12:$F$61,'Summary of Cost by Country'!$C24)+SUMIFS('6. CEI'!$N$12:$N$61,'6. CEI'!$F$12:$F$61,IF($C$11="ALL THEMES","*",$C$11),'6. CEI'!$F$12:$F$61,'Summary of Cost by Country'!$C24)+SUMIFS('7. Dissemination'!$N$12:$N$61,'7. Dissemination'!$F$12:$F$61,IF($C$11="ALL THEMES","*",$C$11),'7. Dissemination'!$F$12:$F$61,'Summary of Cost by Country'!$C24)+SUMIFS('8.MonitoringEvaluation&amp;Learning'!$N$12:$N$61,'8.MonitoringEvaluation&amp;Learning'!$F$12:$F$61,IF($C$11="ALL THEMES","*",$C$11),'8.MonitoringEvaluation&amp;Learning'!$F$12:$F$61,'Summary of Cost by Country'!$C24)+SUMIFS('9. Other Direct Costs '!$N$12:$N$61,'9. Other Direct Costs '!$F$12:$F$61,IF($C$11="ALL THEMES","*",$C$11),'9. Other Direct Costs '!$F$12:$F$61,'Summary of Cost by Country'!$C24)+SUMIFS('10. Indirect Costs'!$T$13:$T$62,'10. Indirect Costs'!$E$13:$E$62,IF($C$11="ALL THEMES","*",$C$11),'10. Indirect Costs'!$E$13:$E$62,'Summary of Cost by Country'!$C24)</f>
        <v>0</v>
      </c>
      <c r="G24" s="269">
        <f>SUMIFS('2. Staff Costs (Annual)'!$AC$13:$AC$312,'2. Staff Costs (Annual)'!$F$13:$F$312,IF($C$11="ALL THEMES","*",$C$11),'2. Staff Costs (Annual)'!$F$13:$F$312,$C24)+SUMIFS('3.Travel,Subsistence&amp;Conference'!$O$12:$O$70,'3.Travel,Subsistence&amp;Conference'!$G$12:$G$70,IF($C$11="ALL THEMES","*",$C$11),'3.Travel,Subsistence&amp;Conference'!$G$12:$G$70,'Summary of Cost by Country'!$C24)+SUMIFS('4. Equipment'!$P$12:$P$82,'4. Equipment'!$F$12:$F$82,IF($C$11="ALL THEMES","*",$C$11),'4. Equipment'!$F$12:$F$82,$C24)+SUMIFS('5. Consumables'!$P$12:$P$61,'5. Consumables'!$F$12:$F$61,IF($C$11="ALL THEMES","*",$C$11),'5. Consumables'!$F$12:$F$61,'Summary of Cost by Country'!$C24)+SUMIFS('6. CEI'!$P$12:$P$61,'6. CEI'!$F$12:$F$61,IF($C$11="ALL THEMES","*",$C$11),'6. CEI'!$F$12:$F$61,'Summary of Cost by Country'!$C24)+SUMIFS('7. Dissemination'!$P$12:$P$61,'7. Dissemination'!$F$12:$F$61,IF($C$11="ALL THEMES","*",$C$11),'7. Dissemination'!$F$12:$F$61,'Summary of Cost by Country'!$C24)+SUMIFS('8.MonitoringEvaluation&amp;Learning'!$P$12:$P$61,'8.MonitoringEvaluation&amp;Learning'!$F$12:$F$61,IF($C$11="ALL THEMES","*",$C$11),'8.MonitoringEvaluation&amp;Learning'!$F$12:$F$61,'Summary of Cost by Country'!$C24)+SUMIFS('9. Other Direct Costs '!$P$12:$P$61,'9. Other Direct Costs '!$F$12:$F$61,IF($C$11="ALL THEMES","*",$C$11),'9. Other Direct Costs '!$F$12:$F$61,'Summary of Cost by Country'!$C24)+SUMIFS('10. Indirect Costs'!$X$13:$X$62,'10. Indirect Costs'!$E$13:$E$62,IF($C$11="ALL THEMES","*",$C$11),'10. Indirect Costs'!$E$13:$E$62,'Summary of Cost by Country'!$C24)</f>
        <v>0</v>
      </c>
      <c r="H24" s="269">
        <f>SUMIFS('2. Staff Costs (Annual)'!$AH$13:$AH$312,'2. Staff Costs (Annual)'!$F$13:$F$312,IF($C$11="ALL THEMES","*",$C$11),'2. Staff Costs (Annual)'!$F$13:$F$312,$C24)+SUMIFS('3.Travel,Subsistence&amp;Conference'!$Q$12:$Q$70,'3.Travel,Subsistence&amp;Conference'!$G$12:$G$70,IF($C$11="ALL THEMES","*",$C$11),'3.Travel,Subsistence&amp;Conference'!$G$12:$G$70,'Summary of Cost by Country'!$C24)+SUMIFS('4. Equipment'!$R$12:$R$82,'4. Equipment'!$F$12:$F$82,IF($C$11="ALL THEMES","*",$C$11),'4. Equipment'!$F$12:$F$82,$C24)+SUMIFS('5. Consumables'!$R$12:$R$61,'5. Consumables'!$F$12:$F$61,IF($C$11="ALL THEMES","*",$C$11),'5. Consumables'!$F$12:$F$61,'Summary of Cost by Country'!$C24)+SUMIFS('6. CEI'!$R$12:$R$61,'6. CEI'!$F$12:$F$61,IF($C$11="ALL THEMES","*",$C$11),'6. CEI'!$F$12:$F$61,'Summary of Cost by Country'!$C24)+SUMIFS('7. Dissemination'!$R$12:$R$61,'7. Dissemination'!$F$12:$F$61,IF($C$11="ALL THEMES","*",$C$11),'7. Dissemination'!$F$12:$F$61,'Summary of Cost by Country'!$C24)+SUMIFS('8.MonitoringEvaluation&amp;Learning'!$R$12:$R$61,'8.MonitoringEvaluation&amp;Learning'!$F$12:$F$61,IF($C$11="ALL THEMES","*",$C$11),'8.MonitoringEvaluation&amp;Learning'!$F$12:$F$61,'Summary of Cost by Country'!$C24)+SUMIFS('9. Other Direct Costs '!$R$12:$R$61,'9. Other Direct Costs '!$F$12:$F$61,IF($C$11="ALL THEMES","*",$C$11),'9. Other Direct Costs '!$F$12:$F$61,'Summary of Cost by Country'!$C24)+SUMIFS('10. Indirect Costs'!$AB$13:$AB$62,'10. Indirect Costs'!$E$13:$E$62,IF($C$11="ALL THEMES","*",$C$11),'10. Indirect Costs'!$E$13:$E$62,'Summary of Cost by Country'!$C24)</f>
        <v>0</v>
      </c>
      <c r="I24" s="279">
        <f>SUM(D24:H24)</f>
        <v>0</v>
      </c>
      <c r="J24" s="4"/>
    </row>
    <row r="25" spans="2:14" ht="30" customHeight="1" x14ac:dyDescent="0.25">
      <c r="B25" s="51">
        <f t="shared" si="1"/>
        <v>11</v>
      </c>
      <c r="C25" s="446"/>
      <c r="D25" s="269">
        <f>SUMIFS('2. Staff Costs (Annual)'!$N$13:$N$312,'2. Staff Costs (Annual)'!$F$13:$F$312,IF($C$11="ALL THEMES","*",$C$11),'2. Staff Costs (Annual)'!$F$13:$F$312,$C25)+SUMIFS('3.Travel,Subsistence&amp;Conference'!$K$12:$K$70,'3.Travel,Subsistence&amp;Conference'!$G$12:$G$70,IF($C$11="ALL THEMES","*",$C$11),'3.Travel,Subsistence&amp;Conference'!$G$12:$G$70,'Summary of Cost by Country'!$C25)+SUMIFS('4. Equipment'!$J$12:$J$82,'4. Equipment'!$F$12:$F$82,IF($C$11="ALL THEMES","*",$C$11),'4. Equipment'!$F$12:$F$82,$C25)+SUMIFS('5. Consumables'!$J$12:$J$61,'5. Consumables'!$F$12:$F$61,IF($C$11="ALL THEMES","*",$C$11),'5. Consumables'!$F$12:$F$61,'Summary of Cost by Country'!$C25)+SUMIFS('6. CEI'!$J$12:$J$61,'6. CEI'!$F$12:$F$61,IF($C$11="ALL THEMES","*",$C$11),'6. CEI'!$F$12:$F$61,'Summary of Cost by Country'!$C25)+SUMIFS('7. Dissemination'!$J$12:$J$61,'7. Dissemination'!$F$12:$F$61,IF($C$11="ALL THEMES","*",$C$11),'7. Dissemination'!$F$12:$F$61,'Summary of Cost by Country'!$C25)+SUMIFS('8.MonitoringEvaluation&amp;Learning'!$J$12:$J$61,'8.MonitoringEvaluation&amp;Learning'!$F$12:$F$61,IF($C$11="ALL THEMES","*",$C$11),'8.MonitoringEvaluation&amp;Learning'!$F$12:$F$61,'Summary of Cost by Country'!$C25)+SUMIFS('9. Other Direct Costs '!$J$12:$J$61,'9. Other Direct Costs '!$F$12:$F$61,IF($C$11="ALL THEMES","*",$C$11),'9. Other Direct Costs '!$F$12:$F$61,'Summary of Cost by Country'!$C25)+SUMIFS('10. Indirect Costs'!$L$13:$L$62,'10. Indirect Costs'!$E$13:$E$62,IF($C$11="ALL THEMES","*",$C$11),'10. Indirect Costs'!$E$13:$E$62,'Summary of Cost by Country'!$C25)</f>
        <v>0</v>
      </c>
      <c r="E25" s="269">
        <f>SUMIFS('2. Staff Costs (Annual)'!$S$13:$S$312,'2. Staff Costs (Annual)'!$F$13:$F$312,IF($C$11="ALL THEMES","*",$C$11),'2. Staff Costs (Annual)'!$F$13:$F$312,$C25)+SUMIFS('3.Travel,Subsistence&amp;Conference'!$M$12:$M$70,'3.Travel,Subsistence&amp;Conference'!$G$12:$G$70,IF($C$11="ALL THEMES","*",$C$11),'3.Travel,Subsistence&amp;Conference'!$G$12:$G$70,'Summary of Cost by Country'!$C25)+SUMIFS('4. Equipment'!$L$12:$L$82,'4. Equipment'!$F$12:$F$82,IF($C$11="ALL THEMES","*",$C$11),'4. Equipment'!$F$12:$F$82,$C25)+SUMIFS('5. Consumables'!$L$12:$L$61,'5. Consumables'!$F$12:$F$61,IF($C$11="ALL THEMES","*",$C$11),'5. Consumables'!$F$12:$F$61,'Summary of Cost by Country'!$C25)+SUMIFS('6. CEI'!$L$12:$L$61,'6. CEI'!$F$12:$F$61,IF($C$11="ALL THEMES","*",$C$11),'6. CEI'!$F$12:$F$61,'Summary of Cost by Country'!$C25)+SUMIFS('7. Dissemination'!$L$12:$L$61,'7. Dissemination'!$F$12:$F$61,IF($C$11="ALL THEMES","*",$C$11),'7. Dissemination'!$F$12:$F$61,'Summary of Cost by Country'!$C25)+SUMIFS('8.MonitoringEvaluation&amp;Learning'!$L$12:$L$61,'8.MonitoringEvaluation&amp;Learning'!$F$12:$F$61,IF($C$11="ALL THEMES","*",$C$11),'8.MonitoringEvaluation&amp;Learning'!$F$12:$F$61,'Summary of Cost by Country'!$C25)+SUMIFS('9. Other Direct Costs '!$L$12:$L$61,'9. Other Direct Costs '!$F$12:$F$61,IF($C$11="ALL THEMES","*",$C$11),'9. Other Direct Costs '!$F$12:$F$61,'Summary of Cost by Country'!$C25)+SUMIFS('10. Indirect Costs'!$P$13:$P$62,'10. Indirect Costs'!$E$13:$E$62,IF($C$11="ALL THEMES","*",$C$11),'10. Indirect Costs'!$E$13:$E$62,'Summary of Cost by Country'!$C25)</f>
        <v>0</v>
      </c>
      <c r="F25" s="269">
        <f>SUMIFS('2. Staff Costs (Annual)'!$X$13:$X$312,'2. Staff Costs (Annual)'!$F$13:$F$312,IF($C$11="ALL THEMES","*",$C$11),'2. Staff Costs (Annual)'!$F$13:$F$312,$C25)+SUMIFS('3.Travel,Subsistence&amp;Conference'!$M$12:$M$70,'3.Travel,Subsistence&amp;Conference'!$G$12:$G$70,IF($C$11="ALL THEMES","*",$C$11),'3.Travel,Subsistence&amp;Conference'!$G$12:$G$70,'Summary of Cost by Country'!$C25)+SUMIFS('4. Equipment'!$N$12:$N$82,'4. Equipment'!$F$12:$F$82,IF($C$11="ALL THEMES","*",$C$11),'4. Equipment'!$F$12:$F$82,$C25)+SUMIFS('5. Consumables'!$N$12:$N$61,'5. Consumables'!$F$12:$F$61,IF($C$11="ALL THEMES","*",$C$11),'5. Consumables'!$F$12:$F$61,'Summary of Cost by Country'!$C25)+SUMIFS('6. CEI'!$N$12:$N$61,'6. CEI'!$F$12:$F$61,IF($C$11="ALL THEMES","*",$C$11),'6. CEI'!$F$12:$F$61,'Summary of Cost by Country'!$C25)+SUMIFS('7. Dissemination'!$N$12:$N$61,'7. Dissemination'!$F$12:$F$61,IF($C$11="ALL THEMES","*",$C$11),'7. Dissemination'!$F$12:$F$61,'Summary of Cost by Country'!$C25)+SUMIFS('8.MonitoringEvaluation&amp;Learning'!$N$12:$N$61,'8.MonitoringEvaluation&amp;Learning'!$F$12:$F$61,IF($C$11="ALL THEMES","*",$C$11),'8.MonitoringEvaluation&amp;Learning'!$F$12:$F$61,'Summary of Cost by Country'!$C25)+SUMIFS('9. Other Direct Costs '!$N$12:$N$61,'9. Other Direct Costs '!$F$12:$F$61,IF($C$11="ALL THEMES","*",$C$11),'9. Other Direct Costs '!$F$12:$F$61,'Summary of Cost by Country'!$C25)+SUMIFS('10. Indirect Costs'!$T$13:$T$62,'10. Indirect Costs'!$E$13:$E$62,IF($C$11="ALL THEMES","*",$C$11),'10. Indirect Costs'!$E$13:$E$62,'Summary of Cost by Country'!$C25)</f>
        <v>0</v>
      </c>
      <c r="G25" s="269">
        <f>SUMIFS('2. Staff Costs (Annual)'!$AC$13:$AC$312,'2. Staff Costs (Annual)'!$F$13:$F$312,IF($C$11="ALL THEMES","*",$C$11),'2. Staff Costs (Annual)'!$F$13:$F$312,$C25)+SUMIFS('3.Travel,Subsistence&amp;Conference'!$O$12:$O$70,'3.Travel,Subsistence&amp;Conference'!$G$12:$G$70,IF($C$11="ALL THEMES","*",$C$11),'3.Travel,Subsistence&amp;Conference'!$G$12:$G$70,'Summary of Cost by Country'!$C25)+SUMIFS('4. Equipment'!$P$12:$P$82,'4. Equipment'!$F$12:$F$82,IF($C$11="ALL THEMES","*",$C$11),'4. Equipment'!$F$12:$F$82,$C25)+SUMIFS('5. Consumables'!$P$12:$P$61,'5. Consumables'!$F$12:$F$61,IF($C$11="ALL THEMES","*",$C$11),'5. Consumables'!$F$12:$F$61,'Summary of Cost by Country'!$C25)+SUMIFS('6. CEI'!$P$12:$P$61,'6. CEI'!$F$12:$F$61,IF($C$11="ALL THEMES","*",$C$11),'6. CEI'!$F$12:$F$61,'Summary of Cost by Country'!$C25)+SUMIFS('7. Dissemination'!$P$12:$P$61,'7. Dissemination'!$F$12:$F$61,IF($C$11="ALL THEMES","*",$C$11),'7. Dissemination'!$F$12:$F$61,'Summary of Cost by Country'!$C25)+SUMIFS('8.MonitoringEvaluation&amp;Learning'!$P$12:$P$61,'8.MonitoringEvaluation&amp;Learning'!$F$12:$F$61,IF($C$11="ALL THEMES","*",$C$11),'8.MonitoringEvaluation&amp;Learning'!$F$12:$F$61,'Summary of Cost by Country'!$C25)+SUMIFS('9. Other Direct Costs '!$P$12:$P$61,'9. Other Direct Costs '!$F$12:$F$61,IF($C$11="ALL THEMES","*",$C$11),'9. Other Direct Costs '!$F$12:$F$61,'Summary of Cost by Country'!$C25)+SUMIFS('10. Indirect Costs'!$X$13:$X$62,'10. Indirect Costs'!$E$13:$E$62,IF($C$11="ALL THEMES","*",$C$11),'10. Indirect Costs'!$E$13:$E$62,'Summary of Cost by Country'!$C25)</f>
        <v>0</v>
      </c>
      <c r="H25" s="269">
        <f>SUMIFS('2. Staff Costs (Annual)'!$AH$13:$AH$312,'2. Staff Costs (Annual)'!$F$13:$F$312,IF($C$11="ALL THEMES","*",$C$11),'2. Staff Costs (Annual)'!$F$13:$F$312,$C25)+SUMIFS('3.Travel,Subsistence&amp;Conference'!$Q$12:$Q$70,'3.Travel,Subsistence&amp;Conference'!$G$12:$G$70,IF($C$11="ALL THEMES","*",$C$11),'3.Travel,Subsistence&amp;Conference'!$G$12:$G$70,'Summary of Cost by Country'!$C25)+SUMIFS('4. Equipment'!$R$12:$R$82,'4. Equipment'!$F$12:$F$82,IF($C$11="ALL THEMES","*",$C$11),'4. Equipment'!$F$12:$F$82,$C25)+SUMIFS('5. Consumables'!$R$12:$R$61,'5. Consumables'!$F$12:$F$61,IF($C$11="ALL THEMES","*",$C$11),'5. Consumables'!$F$12:$F$61,'Summary of Cost by Country'!$C25)+SUMIFS('6. CEI'!$R$12:$R$61,'6. CEI'!$F$12:$F$61,IF($C$11="ALL THEMES","*",$C$11),'6. CEI'!$F$12:$F$61,'Summary of Cost by Country'!$C25)+SUMIFS('7. Dissemination'!$R$12:$R$61,'7. Dissemination'!$F$12:$F$61,IF($C$11="ALL THEMES","*",$C$11),'7. Dissemination'!$F$12:$F$61,'Summary of Cost by Country'!$C25)+SUMIFS('8.MonitoringEvaluation&amp;Learning'!$R$12:$R$61,'8.MonitoringEvaluation&amp;Learning'!$F$12:$F$61,IF($C$11="ALL THEMES","*",$C$11),'8.MonitoringEvaluation&amp;Learning'!$F$12:$F$61,'Summary of Cost by Country'!$C25)+SUMIFS('9. Other Direct Costs '!$R$12:$R$61,'9. Other Direct Costs '!$F$12:$F$61,IF($C$11="ALL THEMES","*",$C$11),'9. Other Direct Costs '!$F$12:$F$61,'Summary of Cost by Country'!$C25)+SUMIFS('10. Indirect Costs'!$AB$13:$AB$62,'10. Indirect Costs'!$E$13:$E$62,IF($C$11="ALL THEMES","*",$C$11),'10. Indirect Costs'!$E$13:$E$62,'Summary of Cost by Country'!$C25)</f>
        <v>0</v>
      </c>
      <c r="I25" s="279">
        <f t="shared" ref="I25:I34" si="2">SUM(D25:H25)</f>
        <v>0</v>
      </c>
      <c r="J25" s="4"/>
    </row>
    <row r="26" spans="2:14" ht="30" customHeight="1" x14ac:dyDescent="0.25">
      <c r="B26" s="51">
        <f t="shared" si="1"/>
        <v>12</v>
      </c>
      <c r="C26" s="446"/>
      <c r="D26" s="269">
        <f>SUMIFS('2. Staff Costs (Annual)'!$N$13:$N$312,'2. Staff Costs (Annual)'!$F$13:$F$312,IF($C$11="ALL THEMES","*",$C$11),'2. Staff Costs (Annual)'!$F$13:$F$312,$C26)+SUMIFS('3.Travel,Subsistence&amp;Conference'!$K$12:$K$70,'3.Travel,Subsistence&amp;Conference'!$G$12:$G$70,IF($C$11="ALL THEMES","*",$C$11),'3.Travel,Subsistence&amp;Conference'!$G$12:$G$70,'Summary of Cost by Country'!$C26)+SUMIFS('4. Equipment'!$J$12:$J$82,'4. Equipment'!$F$12:$F$82,IF($C$11="ALL THEMES","*",$C$11),'4. Equipment'!$F$12:$F$82,$C26)+SUMIFS('5. Consumables'!$J$12:$J$61,'5. Consumables'!$F$12:$F$61,IF($C$11="ALL THEMES","*",$C$11),'5. Consumables'!$F$12:$F$61,'Summary of Cost by Country'!$C26)+SUMIFS('6. CEI'!$J$12:$J$61,'6. CEI'!$F$12:$F$61,IF($C$11="ALL THEMES","*",$C$11),'6. CEI'!$F$12:$F$61,'Summary of Cost by Country'!$C26)+SUMIFS('7. Dissemination'!$J$12:$J$61,'7. Dissemination'!$F$12:$F$61,IF($C$11="ALL THEMES","*",$C$11),'7. Dissemination'!$F$12:$F$61,'Summary of Cost by Country'!$C26)+SUMIFS('8.MonitoringEvaluation&amp;Learning'!$J$12:$J$61,'8.MonitoringEvaluation&amp;Learning'!$F$12:$F$61,IF($C$11="ALL THEMES","*",$C$11),'8.MonitoringEvaluation&amp;Learning'!$F$12:$F$61,'Summary of Cost by Country'!$C26)+SUMIFS('9. Other Direct Costs '!$J$12:$J$61,'9. Other Direct Costs '!$F$12:$F$61,IF($C$11="ALL THEMES","*",$C$11),'9. Other Direct Costs '!$F$12:$F$61,'Summary of Cost by Country'!$C26)+SUMIFS('10. Indirect Costs'!$L$13:$L$62,'10. Indirect Costs'!$E$13:$E$62,IF($C$11="ALL THEMES","*",$C$11),'10. Indirect Costs'!$E$13:$E$62,'Summary of Cost by Country'!$C26)</f>
        <v>0</v>
      </c>
      <c r="E26" s="269">
        <f>SUMIFS('2. Staff Costs (Annual)'!$S$13:$S$312,'2. Staff Costs (Annual)'!$F$13:$F$312,IF($C$11="ALL THEMES","*",$C$11),'2. Staff Costs (Annual)'!$F$13:$F$312,$C26)+SUMIFS('3.Travel,Subsistence&amp;Conference'!$M$12:$M$70,'3.Travel,Subsistence&amp;Conference'!$G$12:$G$70,IF($C$11="ALL THEMES","*",$C$11),'3.Travel,Subsistence&amp;Conference'!$G$12:$G$70,'Summary of Cost by Country'!$C26)+SUMIFS('4. Equipment'!$L$12:$L$82,'4. Equipment'!$F$12:$F$82,IF($C$11="ALL THEMES","*",$C$11),'4. Equipment'!$F$12:$F$82,$C26)+SUMIFS('5. Consumables'!$L$12:$L$61,'5. Consumables'!$F$12:$F$61,IF($C$11="ALL THEMES","*",$C$11),'5. Consumables'!$F$12:$F$61,'Summary of Cost by Country'!$C26)+SUMIFS('6. CEI'!$L$12:$L$61,'6. CEI'!$F$12:$F$61,IF($C$11="ALL THEMES","*",$C$11),'6. CEI'!$F$12:$F$61,'Summary of Cost by Country'!$C26)+SUMIFS('7. Dissemination'!$L$12:$L$61,'7. Dissemination'!$F$12:$F$61,IF($C$11="ALL THEMES","*",$C$11),'7. Dissemination'!$F$12:$F$61,'Summary of Cost by Country'!$C26)+SUMIFS('8.MonitoringEvaluation&amp;Learning'!$L$12:$L$61,'8.MonitoringEvaluation&amp;Learning'!$F$12:$F$61,IF($C$11="ALL THEMES","*",$C$11),'8.MonitoringEvaluation&amp;Learning'!$F$12:$F$61,'Summary of Cost by Country'!$C26)+SUMIFS('9. Other Direct Costs '!$L$12:$L$61,'9. Other Direct Costs '!$F$12:$F$61,IF($C$11="ALL THEMES","*",$C$11),'9. Other Direct Costs '!$F$12:$F$61,'Summary of Cost by Country'!$C26)+SUMIFS('10. Indirect Costs'!$P$13:$P$62,'10. Indirect Costs'!$E$13:$E$62,IF($C$11="ALL THEMES","*",$C$11),'10. Indirect Costs'!$E$13:$E$62,'Summary of Cost by Country'!$C26)</f>
        <v>0</v>
      </c>
      <c r="F26" s="269">
        <f>SUMIFS('2. Staff Costs (Annual)'!$X$13:$X$312,'2. Staff Costs (Annual)'!$F$13:$F$312,IF($C$11="ALL THEMES","*",$C$11),'2. Staff Costs (Annual)'!$F$13:$F$312,$C26)+SUMIFS('3.Travel,Subsistence&amp;Conference'!$M$12:$M$70,'3.Travel,Subsistence&amp;Conference'!$G$12:$G$70,IF($C$11="ALL THEMES","*",$C$11),'3.Travel,Subsistence&amp;Conference'!$G$12:$G$70,'Summary of Cost by Country'!$C26)+SUMIFS('4. Equipment'!$N$12:$N$82,'4. Equipment'!$F$12:$F$82,IF($C$11="ALL THEMES","*",$C$11),'4. Equipment'!$F$12:$F$82,$C26)+SUMIFS('5. Consumables'!$N$12:$N$61,'5. Consumables'!$F$12:$F$61,IF($C$11="ALL THEMES","*",$C$11),'5. Consumables'!$F$12:$F$61,'Summary of Cost by Country'!$C26)+SUMIFS('6. CEI'!$N$12:$N$61,'6. CEI'!$F$12:$F$61,IF($C$11="ALL THEMES","*",$C$11),'6. CEI'!$F$12:$F$61,'Summary of Cost by Country'!$C26)+SUMIFS('7. Dissemination'!$N$12:$N$61,'7. Dissemination'!$F$12:$F$61,IF($C$11="ALL THEMES","*",$C$11),'7. Dissemination'!$F$12:$F$61,'Summary of Cost by Country'!$C26)+SUMIFS('8.MonitoringEvaluation&amp;Learning'!$N$12:$N$61,'8.MonitoringEvaluation&amp;Learning'!$F$12:$F$61,IF($C$11="ALL THEMES","*",$C$11),'8.MonitoringEvaluation&amp;Learning'!$F$12:$F$61,'Summary of Cost by Country'!$C26)+SUMIFS('9. Other Direct Costs '!$N$12:$N$61,'9. Other Direct Costs '!$F$12:$F$61,IF($C$11="ALL THEMES","*",$C$11),'9. Other Direct Costs '!$F$12:$F$61,'Summary of Cost by Country'!$C26)+SUMIFS('10. Indirect Costs'!$T$13:$T$62,'10. Indirect Costs'!$E$13:$E$62,IF($C$11="ALL THEMES","*",$C$11),'10. Indirect Costs'!$E$13:$E$62,'Summary of Cost by Country'!$C26)</f>
        <v>0</v>
      </c>
      <c r="G26" s="269">
        <f>SUMIFS('2. Staff Costs (Annual)'!$AC$13:$AC$312,'2. Staff Costs (Annual)'!$F$13:$F$312,IF($C$11="ALL THEMES","*",$C$11),'2. Staff Costs (Annual)'!$F$13:$F$312,$C26)+SUMIFS('3.Travel,Subsistence&amp;Conference'!$O$12:$O$70,'3.Travel,Subsistence&amp;Conference'!$G$12:$G$70,IF($C$11="ALL THEMES","*",$C$11),'3.Travel,Subsistence&amp;Conference'!$G$12:$G$70,'Summary of Cost by Country'!$C26)+SUMIFS('4. Equipment'!$P$12:$P$82,'4. Equipment'!$F$12:$F$82,IF($C$11="ALL THEMES","*",$C$11),'4. Equipment'!$F$12:$F$82,$C26)+SUMIFS('5. Consumables'!$P$12:$P$61,'5. Consumables'!$F$12:$F$61,IF($C$11="ALL THEMES","*",$C$11),'5. Consumables'!$F$12:$F$61,'Summary of Cost by Country'!$C26)+SUMIFS('6. CEI'!$P$12:$P$61,'6. CEI'!$F$12:$F$61,IF($C$11="ALL THEMES","*",$C$11),'6. CEI'!$F$12:$F$61,'Summary of Cost by Country'!$C26)+SUMIFS('7. Dissemination'!$P$12:$P$61,'7. Dissemination'!$F$12:$F$61,IF($C$11="ALL THEMES","*",$C$11),'7. Dissemination'!$F$12:$F$61,'Summary of Cost by Country'!$C26)+SUMIFS('8.MonitoringEvaluation&amp;Learning'!$P$12:$P$61,'8.MonitoringEvaluation&amp;Learning'!$F$12:$F$61,IF($C$11="ALL THEMES","*",$C$11),'8.MonitoringEvaluation&amp;Learning'!$F$12:$F$61,'Summary of Cost by Country'!$C26)+SUMIFS('9. Other Direct Costs '!$P$12:$P$61,'9. Other Direct Costs '!$F$12:$F$61,IF($C$11="ALL THEMES","*",$C$11),'9. Other Direct Costs '!$F$12:$F$61,'Summary of Cost by Country'!$C26)+SUMIFS('10. Indirect Costs'!$X$13:$X$62,'10. Indirect Costs'!$E$13:$E$62,IF($C$11="ALL THEMES","*",$C$11),'10. Indirect Costs'!$E$13:$E$62,'Summary of Cost by Country'!$C26)</f>
        <v>0</v>
      </c>
      <c r="H26" s="269">
        <f>SUMIFS('2. Staff Costs (Annual)'!$AH$13:$AH$312,'2. Staff Costs (Annual)'!$F$13:$F$312,IF($C$11="ALL THEMES","*",$C$11),'2. Staff Costs (Annual)'!$F$13:$F$312,$C26)+SUMIFS('3.Travel,Subsistence&amp;Conference'!$Q$12:$Q$70,'3.Travel,Subsistence&amp;Conference'!$G$12:$G$70,IF($C$11="ALL THEMES","*",$C$11),'3.Travel,Subsistence&amp;Conference'!$G$12:$G$70,'Summary of Cost by Country'!$C26)+SUMIFS('4. Equipment'!$R$12:$R$82,'4. Equipment'!$F$12:$F$82,IF($C$11="ALL THEMES","*",$C$11),'4. Equipment'!$F$12:$F$82,$C26)+SUMIFS('5. Consumables'!$R$12:$R$61,'5. Consumables'!$F$12:$F$61,IF($C$11="ALL THEMES","*",$C$11),'5. Consumables'!$F$12:$F$61,'Summary of Cost by Country'!$C26)+SUMIFS('6. CEI'!$R$12:$R$61,'6. CEI'!$F$12:$F$61,IF($C$11="ALL THEMES","*",$C$11),'6. CEI'!$F$12:$F$61,'Summary of Cost by Country'!$C26)+SUMIFS('7. Dissemination'!$R$12:$R$61,'7. Dissemination'!$F$12:$F$61,IF($C$11="ALL THEMES","*",$C$11),'7. Dissemination'!$F$12:$F$61,'Summary of Cost by Country'!$C26)+SUMIFS('8.MonitoringEvaluation&amp;Learning'!$R$12:$R$61,'8.MonitoringEvaluation&amp;Learning'!$F$12:$F$61,IF($C$11="ALL THEMES","*",$C$11),'8.MonitoringEvaluation&amp;Learning'!$F$12:$F$61,'Summary of Cost by Country'!$C26)+SUMIFS('9. Other Direct Costs '!$R$12:$R$61,'9. Other Direct Costs '!$F$12:$F$61,IF($C$11="ALL THEMES","*",$C$11),'9. Other Direct Costs '!$F$12:$F$61,'Summary of Cost by Country'!$C26)+SUMIFS('10. Indirect Costs'!$AB$13:$AB$62,'10. Indirect Costs'!$E$13:$E$62,IF($C$11="ALL THEMES","*",$C$11),'10. Indirect Costs'!$E$13:$E$62,'Summary of Cost by Country'!$C26)</f>
        <v>0</v>
      </c>
      <c r="I26" s="279">
        <f t="shared" si="2"/>
        <v>0</v>
      </c>
      <c r="J26" s="4"/>
    </row>
    <row r="27" spans="2:14" ht="30" customHeight="1" x14ac:dyDescent="0.25">
      <c r="B27" s="51">
        <f t="shared" si="1"/>
        <v>13</v>
      </c>
      <c r="C27" s="446"/>
      <c r="D27" s="269">
        <f>SUMIFS('2. Staff Costs (Annual)'!$N$13:$N$312,'2. Staff Costs (Annual)'!$F$13:$F$312,IF($C$11="ALL THEMES","*",$C$11),'2. Staff Costs (Annual)'!$F$13:$F$312,$C27)+SUMIFS('3.Travel,Subsistence&amp;Conference'!$K$12:$K$70,'3.Travel,Subsistence&amp;Conference'!$G$12:$G$70,IF($C$11="ALL THEMES","*",$C$11),'3.Travel,Subsistence&amp;Conference'!$G$12:$G$70,'Summary of Cost by Country'!$C27)+SUMIFS('4. Equipment'!$J$12:$J$82,'4. Equipment'!$F$12:$F$82,IF($C$11="ALL THEMES","*",$C$11),'4. Equipment'!$F$12:$F$82,$C27)+SUMIFS('5. Consumables'!$J$12:$J$61,'5. Consumables'!$F$12:$F$61,IF($C$11="ALL THEMES","*",$C$11),'5. Consumables'!$F$12:$F$61,'Summary of Cost by Country'!$C27)+SUMIFS('6. CEI'!$J$12:$J$61,'6. CEI'!$F$12:$F$61,IF($C$11="ALL THEMES","*",$C$11),'6. CEI'!$F$12:$F$61,'Summary of Cost by Country'!$C27)+SUMIFS('7. Dissemination'!$J$12:$J$61,'7. Dissemination'!$F$12:$F$61,IF($C$11="ALL THEMES","*",$C$11),'7. Dissemination'!$F$12:$F$61,'Summary of Cost by Country'!$C27)+SUMIFS('8.MonitoringEvaluation&amp;Learning'!$J$12:$J$61,'8.MonitoringEvaluation&amp;Learning'!$F$12:$F$61,IF($C$11="ALL THEMES","*",$C$11),'8.MonitoringEvaluation&amp;Learning'!$F$12:$F$61,'Summary of Cost by Country'!$C27)+SUMIFS('9. Other Direct Costs '!$J$12:$J$61,'9. Other Direct Costs '!$F$12:$F$61,IF($C$11="ALL THEMES","*",$C$11),'9. Other Direct Costs '!$F$12:$F$61,'Summary of Cost by Country'!$C27)+SUMIFS('10. Indirect Costs'!$L$13:$L$62,'10. Indirect Costs'!$E$13:$E$62,IF($C$11="ALL THEMES","*",$C$11),'10. Indirect Costs'!$E$13:$E$62,'Summary of Cost by Country'!$C27)</f>
        <v>0</v>
      </c>
      <c r="E27" s="269">
        <f>SUMIFS('2. Staff Costs (Annual)'!$S$13:$S$312,'2. Staff Costs (Annual)'!$F$13:$F$312,IF($C$11="ALL THEMES","*",$C$11),'2. Staff Costs (Annual)'!$F$13:$F$312,$C27)+SUMIFS('3.Travel,Subsistence&amp;Conference'!$M$12:$M$70,'3.Travel,Subsistence&amp;Conference'!$G$12:$G$70,IF($C$11="ALL THEMES","*",$C$11),'3.Travel,Subsistence&amp;Conference'!$G$12:$G$70,'Summary of Cost by Country'!$C27)+SUMIFS('4. Equipment'!$L$12:$L$82,'4. Equipment'!$F$12:$F$82,IF($C$11="ALL THEMES","*",$C$11),'4. Equipment'!$F$12:$F$82,$C27)+SUMIFS('5. Consumables'!$L$12:$L$61,'5. Consumables'!$F$12:$F$61,IF($C$11="ALL THEMES","*",$C$11),'5. Consumables'!$F$12:$F$61,'Summary of Cost by Country'!$C27)+SUMIFS('6. CEI'!$L$12:$L$61,'6. CEI'!$F$12:$F$61,IF($C$11="ALL THEMES","*",$C$11),'6. CEI'!$F$12:$F$61,'Summary of Cost by Country'!$C27)+SUMIFS('7. Dissemination'!$L$12:$L$61,'7. Dissemination'!$F$12:$F$61,IF($C$11="ALL THEMES","*",$C$11),'7. Dissemination'!$F$12:$F$61,'Summary of Cost by Country'!$C27)+SUMIFS('8.MonitoringEvaluation&amp;Learning'!$L$12:$L$61,'8.MonitoringEvaluation&amp;Learning'!$F$12:$F$61,IF($C$11="ALL THEMES","*",$C$11),'8.MonitoringEvaluation&amp;Learning'!$F$12:$F$61,'Summary of Cost by Country'!$C27)+SUMIFS('9. Other Direct Costs '!$L$12:$L$61,'9. Other Direct Costs '!$F$12:$F$61,IF($C$11="ALL THEMES","*",$C$11),'9. Other Direct Costs '!$F$12:$F$61,'Summary of Cost by Country'!$C27)+SUMIFS('10. Indirect Costs'!$P$13:$P$62,'10. Indirect Costs'!$E$13:$E$62,IF($C$11="ALL THEMES","*",$C$11),'10. Indirect Costs'!$E$13:$E$62,'Summary of Cost by Country'!$C27)</f>
        <v>0</v>
      </c>
      <c r="F27" s="269">
        <f>SUMIFS('2. Staff Costs (Annual)'!$X$13:$X$312,'2. Staff Costs (Annual)'!$F$13:$F$312,IF($C$11="ALL THEMES","*",$C$11),'2. Staff Costs (Annual)'!$F$13:$F$312,$C27)+SUMIFS('3.Travel,Subsistence&amp;Conference'!$M$12:$M$70,'3.Travel,Subsistence&amp;Conference'!$G$12:$G$70,IF($C$11="ALL THEMES","*",$C$11),'3.Travel,Subsistence&amp;Conference'!$G$12:$G$70,'Summary of Cost by Country'!$C27)+SUMIFS('4. Equipment'!$N$12:$N$82,'4. Equipment'!$F$12:$F$82,IF($C$11="ALL THEMES","*",$C$11),'4. Equipment'!$F$12:$F$82,$C27)+SUMIFS('5. Consumables'!$N$12:$N$61,'5. Consumables'!$F$12:$F$61,IF($C$11="ALL THEMES","*",$C$11),'5. Consumables'!$F$12:$F$61,'Summary of Cost by Country'!$C27)+SUMIFS('6. CEI'!$N$12:$N$61,'6. CEI'!$F$12:$F$61,IF($C$11="ALL THEMES","*",$C$11),'6. CEI'!$F$12:$F$61,'Summary of Cost by Country'!$C27)+SUMIFS('7. Dissemination'!$N$12:$N$61,'7. Dissemination'!$F$12:$F$61,IF($C$11="ALL THEMES","*",$C$11),'7. Dissemination'!$F$12:$F$61,'Summary of Cost by Country'!$C27)+SUMIFS('8.MonitoringEvaluation&amp;Learning'!$N$12:$N$61,'8.MonitoringEvaluation&amp;Learning'!$F$12:$F$61,IF($C$11="ALL THEMES","*",$C$11),'8.MonitoringEvaluation&amp;Learning'!$F$12:$F$61,'Summary of Cost by Country'!$C27)+SUMIFS('9. Other Direct Costs '!$N$12:$N$61,'9. Other Direct Costs '!$F$12:$F$61,IF($C$11="ALL THEMES","*",$C$11),'9. Other Direct Costs '!$F$12:$F$61,'Summary of Cost by Country'!$C27)+SUMIFS('10. Indirect Costs'!$T$13:$T$62,'10. Indirect Costs'!$E$13:$E$62,IF($C$11="ALL THEMES","*",$C$11),'10. Indirect Costs'!$E$13:$E$62,'Summary of Cost by Country'!$C27)</f>
        <v>0</v>
      </c>
      <c r="G27" s="269">
        <f>SUMIFS('2. Staff Costs (Annual)'!$AC$13:$AC$312,'2. Staff Costs (Annual)'!$F$13:$F$312,IF($C$11="ALL THEMES","*",$C$11),'2. Staff Costs (Annual)'!$F$13:$F$312,$C27)+SUMIFS('3.Travel,Subsistence&amp;Conference'!$O$12:$O$70,'3.Travel,Subsistence&amp;Conference'!$G$12:$G$70,IF($C$11="ALL THEMES","*",$C$11),'3.Travel,Subsistence&amp;Conference'!$G$12:$G$70,'Summary of Cost by Country'!$C27)+SUMIFS('4. Equipment'!$P$12:$P$82,'4. Equipment'!$F$12:$F$82,IF($C$11="ALL THEMES","*",$C$11),'4. Equipment'!$F$12:$F$82,$C27)+SUMIFS('5. Consumables'!$P$12:$P$61,'5. Consumables'!$F$12:$F$61,IF($C$11="ALL THEMES","*",$C$11),'5. Consumables'!$F$12:$F$61,'Summary of Cost by Country'!$C27)+SUMIFS('6. CEI'!$P$12:$P$61,'6. CEI'!$F$12:$F$61,IF($C$11="ALL THEMES","*",$C$11),'6. CEI'!$F$12:$F$61,'Summary of Cost by Country'!$C27)+SUMIFS('7. Dissemination'!$P$12:$P$61,'7. Dissemination'!$F$12:$F$61,IF($C$11="ALL THEMES","*",$C$11),'7. Dissemination'!$F$12:$F$61,'Summary of Cost by Country'!$C27)+SUMIFS('8.MonitoringEvaluation&amp;Learning'!$P$12:$P$61,'8.MonitoringEvaluation&amp;Learning'!$F$12:$F$61,IF($C$11="ALL THEMES","*",$C$11),'8.MonitoringEvaluation&amp;Learning'!$F$12:$F$61,'Summary of Cost by Country'!$C27)+SUMIFS('9. Other Direct Costs '!$P$12:$P$61,'9. Other Direct Costs '!$F$12:$F$61,IF($C$11="ALL THEMES","*",$C$11),'9. Other Direct Costs '!$F$12:$F$61,'Summary of Cost by Country'!$C27)+SUMIFS('10. Indirect Costs'!$X$13:$X$62,'10. Indirect Costs'!$E$13:$E$62,IF($C$11="ALL THEMES","*",$C$11),'10. Indirect Costs'!$E$13:$E$62,'Summary of Cost by Country'!$C27)</f>
        <v>0</v>
      </c>
      <c r="H27" s="269">
        <f>SUMIFS('2. Staff Costs (Annual)'!$AH$13:$AH$312,'2. Staff Costs (Annual)'!$F$13:$F$312,IF($C$11="ALL THEMES","*",$C$11),'2. Staff Costs (Annual)'!$F$13:$F$312,$C27)+SUMIFS('3.Travel,Subsistence&amp;Conference'!$Q$12:$Q$70,'3.Travel,Subsistence&amp;Conference'!$G$12:$G$70,IF($C$11="ALL THEMES","*",$C$11),'3.Travel,Subsistence&amp;Conference'!$G$12:$G$70,'Summary of Cost by Country'!$C27)+SUMIFS('4. Equipment'!$R$12:$R$82,'4. Equipment'!$F$12:$F$82,IF($C$11="ALL THEMES","*",$C$11),'4. Equipment'!$F$12:$F$82,$C27)+SUMIFS('5. Consumables'!$R$12:$R$61,'5. Consumables'!$F$12:$F$61,IF($C$11="ALL THEMES","*",$C$11),'5. Consumables'!$F$12:$F$61,'Summary of Cost by Country'!$C27)+SUMIFS('6. CEI'!$R$12:$R$61,'6. CEI'!$F$12:$F$61,IF($C$11="ALL THEMES","*",$C$11),'6. CEI'!$F$12:$F$61,'Summary of Cost by Country'!$C27)+SUMIFS('7. Dissemination'!$R$12:$R$61,'7. Dissemination'!$F$12:$F$61,IF($C$11="ALL THEMES","*",$C$11),'7. Dissemination'!$F$12:$F$61,'Summary of Cost by Country'!$C27)+SUMIFS('8.MonitoringEvaluation&amp;Learning'!$R$12:$R$61,'8.MonitoringEvaluation&amp;Learning'!$F$12:$F$61,IF($C$11="ALL THEMES","*",$C$11),'8.MonitoringEvaluation&amp;Learning'!$F$12:$F$61,'Summary of Cost by Country'!$C27)+SUMIFS('9. Other Direct Costs '!$R$12:$R$61,'9. Other Direct Costs '!$F$12:$F$61,IF($C$11="ALL THEMES","*",$C$11),'9. Other Direct Costs '!$F$12:$F$61,'Summary of Cost by Country'!$C27)+SUMIFS('10. Indirect Costs'!$AB$13:$AB$62,'10. Indirect Costs'!$E$13:$E$62,IF($C$11="ALL THEMES","*",$C$11),'10. Indirect Costs'!$E$13:$E$62,'Summary of Cost by Country'!$C27)</f>
        <v>0</v>
      </c>
      <c r="I27" s="279">
        <f t="shared" si="2"/>
        <v>0</v>
      </c>
      <c r="J27" s="4"/>
    </row>
    <row r="28" spans="2:14" ht="30" customHeight="1" x14ac:dyDescent="0.25">
      <c r="B28" s="51">
        <f t="shared" si="1"/>
        <v>14</v>
      </c>
      <c r="C28" s="446"/>
      <c r="D28" s="269">
        <f>SUMIFS('2. Staff Costs (Annual)'!$N$13:$N$312,'2. Staff Costs (Annual)'!$F$13:$F$312,IF($C$11="ALL THEMES","*",$C$11),'2. Staff Costs (Annual)'!$F$13:$F$312,$C28)+SUMIFS('3.Travel,Subsistence&amp;Conference'!$K$12:$K$70,'3.Travel,Subsistence&amp;Conference'!$G$12:$G$70,IF($C$11="ALL THEMES","*",$C$11),'3.Travel,Subsistence&amp;Conference'!$G$12:$G$70,'Summary of Cost by Country'!$C28)+SUMIFS('4. Equipment'!$J$12:$J$82,'4. Equipment'!$F$12:$F$82,IF($C$11="ALL THEMES","*",$C$11),'4. Equipment'!$F$12:$F$82,$C28)+SUMIFS('5. Consumables'!$J$12:$J$61,'5. Consumables'!$F$12:$F$61,IF($C$11="ALL THEMES","*",$C$11),'5. Consumables'!$F$12:$F$61,'Summary of Cost by Country'!$C28)+SUMIFS('6. CEI'!$J$12:$J$61,'6. CEI'!$F$12:$F$61,IF($C$11="ALL THEMES","*",$C$11),'6. CEI'!$F$12:$F$61,'Summary of Cost by Country'!$C28)+SUMIFS('7. Dissemination'!$J$12:$J$61,'7. Dissemination'!$F$12:$F$61,IF($C$11="ALL THEMES","*",$C$11),'7. Dissemination'!$F$12:$F$61,'Summary of Cost by Country'!$C28)+SUMIFS('8.MonitoringEvaluation&amp;Learning'!$J$12:$J$61,'8.MonitoringEvaluation&amp;Learning'!$F$12:$F$61,IF($C$11="ALL THEMES","*",$C$11),'8.MonitoringEvaluation&amp;Learning'!$F$12:$F$61,'Summary of Cost by Country'!$C28)+SUMIFS('9. Other Direct Costs '!$J$12:$J$61,'9. Other Direct Costs '!$F$12:$F$61,IF($C$11="ALL THEMES","*",$C$11),'9. Other Direct Costs '!$F$12:$F$61,'Summary of Cost by Country'!$C28)+SUMIFS('10. Indirect Costs'!$L$13:$L$62,'10. Indirect Costs'!$E$13:$E$62,IF($C$11="ALL THEMES","*",$C$11),'10. Indirect Costs'!$E$13:$E$62,'Summary of Cost by Country'!$C28)</f>
        <v>0</v>
      </c>
      <c r="E28" s="269">
        <f>SUMIFS('2. Staff Costs (Annual)'!$S$13:$S$312,'2. Staff Costs (Annual)'!$F$13:$F$312,IF($C$11="ALL THEMES","*",$C$11),'2. Staff Costs (Annual)'!$F$13:$F$312,$C28)+SUMIFS('3.Travel,Subsistence&amp;Conference'!$M$12:$M$70,'3.Travel,Subsistence&amp;Conference'!$G$12:$G$70,IF($C$11="ALL THEMES","*",$C$11),'3.Travel,Subsistence&amp;Conference'!$G$12:$G$70,'Summary of Cost by Country'!$C28)+SUMIFS('4. Equipment'!$L$12:$L$82,'4. Equipment'!$F$12:$F$82,IF($C$11="ALL THEMES","*",$C$11),'4. Equipment'!$F$12:$F$82,$C28)+SUMIFS('5. Consumables'!$L$12:$L$61,'5. Consumables'!$F$12:$F$61,IF($C$11="ALL THEMES","*",$C$11),'5. Consumables'!$F$12:$F$61,'Summary of Cost by Country'!$C28)+SUMIFS('6. CEI'!$L$12:$L$61,'6. CEI'!$F$12:$F$61,IF($C$11="ALL THEMES","*",$C$11),'6. CEI'!$F$12:$F$61,'Summary of Cost by Country'!$C28)+SUMIFS('7. Dissemination'!$L$12:$L$61,'7. Dissemination'!$F$12:$F$61,IF($C$11="ALL THEMES","*",$C$11),'7. Dissemination'!$F$12:$F$61,'Summary of Cost by Country'!$C28)+SUMIFS('8.MonitoringEvaluation&amp;Learning'!$L$12:$L$61,'8.MonitoringEvaluation&amp;Learning'!$F$12:$F$61,IF($C$11="ALL THEMES","*",$C$11),'8.MonitoringEvaluation&amp;Learning'!$F$12:$F$61,'Summary of Cost by Country'!$C28)+SUMIFS('9. Other Direct Costs '!$L$12:$L$61,'9. Other Direct Costs '!$F$12:$F$61,IF($C$11="ALL THEMES","*",$C$11),'9. Other Direct Costs '!$F$12:$F$61,'Summary of Cost by Country'!$C28)+SUMIFS('10. Indirect Costs'!$P$13:$P$62,'10. Indirect Costs'!$E$13:$E$62,IF($C$11="ALL THEMES","*",$C$11),'10. Indirect Costs'!$E$13:$E$62,'Summary of Cost by Country'!$C28)</f>
        <v>0</v>
      </c>
      <c r="F28" s="269">
        <f>SUMIFS('2. Staff Costs (Annual)'!$X$13:$X$312,'2. Staff Costs (Annual)'!$F$13:$F$312,IF($C$11="ALL THEMES","*",$C$11),'2. Staff Costs (Annual)'!$F$13:$F$312,$C28)+SUMIFS('3.Travel,Subsistence&amp;Conference'!$M$12:$M$70,'3.Travel,Subsistence&amp;Conference'!$G$12:$G$70,IF($C$11="ALL THEMES","*",$C$11),'3.Travel,Subsistence&amp;Conference'!$G$12:$G$70,'Summary of Cost by Country'!$C28)+SUMIFS('4. Equipment'!$N$12:$N$82,'4. Equipment'!$F$12:$F$82,IF($C$11="ALL THEMES","*",$C$11),'4. Equipment'!$F$12:$F$82,$C28)+SUMIFS('5. Consumables'!$N$12:$N$61,'5. Consumables'!$F$12:$F$61,IF($C$11="ALL THEMES","*",$C$11),'5. Consumables'!$F$12:$F$61,'Summary of Cost by Country'!$C28)+SUMIFS('6. CEI'!$N$12:$N$61,'6. CEI'!$F$12:$F$61,IF($C$11="ALL THEMES","*",$C$11),'6. CEI'!$F$12:$F$61,'Summary of Cost by Country'!$C28)+SUMIFS('7. Dissemination'!$N$12:$N$61,'7. Dissemination'!$F$12:$F$61,IF($C$11="ALL THEMES","*",$C$11),'7. Dissemination'!$F$12:$F$61,'Summary of Cost by Country'!$C28)+SUMIFS('8.MonitoringEvaluation&amp;Learning'!$N$12:$N$61,'8.MonitoringEvaluation&amp;Learning'!$F$12:$F$61,IF($C$11="ALL THEMES","*",$C$11),'8.MonitoringEvaluation&amp;Learning'!$F$12:$F$61,'Summary of Cost by Country'!$C28)+SUMIFS('9. Other Direct Costs '!$N$12:$N$61,'9. Other Direct Costs '!$F$12:$F$61,IF($C$11="ALL THEMES","*",$C$11),'9. Other Direct Costs '!$F$12:$F$61,'Summary of Cost by Country'!$C28)+SUMIFS('10. Indirect Costs'!$T$13:$T$62,'10. Indirect Costs'!$E$13:$E$62,IF($C$11="ALL THEMES","*",$C$11),'10. Indirect Costs'!$E$13:$E$62,'Summary of Cost by Country'!$C28)</f>
        <v>0</v>
      </c>
      <c r="G28" s="269">
        <f>SUMIFS('2. Staff Costs (Annual)'!$AC$13:$AC$312,'2. Staff Costs (Annual)'!$F$13:$F$312,IF($C$11="ALL THEMES","*",$C$11),'2. Staff Costs (Annual)'!$F$13:$F$312,$C28)+SUMIFS('3.Travel,Subsistence&amp;Conference'!$O$12:$O$70,'3.Travel,Subsistence&amp;Conference'!$G$12:$G$70,IF($C$11="ALL THEMES","*",$C$11),'3.Travel,Subsistence&amp;Conference'!$G$12:$G$70,'Summary of Cost by Country'!$C28)+SUMIFS('4. Equipment'!$P$12:$P$82,'4. Equipment'!$F$12:$F$82,IF($C$11="ALL THEMES","*",$C$11),'4. Equipment'!$F$12:$F$82,$C28)+SUMIFS('5. Consumables'!$P$12:$P$61,'5. Consumables'!$F$12:$F$61,IF($C$11="ALL THEMES","*",$C$11),'5. Consumables'!$F$12:$F$61,'Summary of Cost by Country'!$C28)+SUMIFS('6. CEI'!$P$12:$P$61,'6. CEI'!$F$12:$F$61,IF($C$11="ALL THEMES","*",$C$11),'6. CEI'!$F$12:$F$61,'Summary of Cost by Country'!$C28)+SUMIFS('7. Dissemination'!$P$12:$P$61,'7. Dissemination'!$F$12:$F$61,IF($C$11="ALL THEMES","*",$C$11),'7. Dissemination'!$F$12:$F$61,'Summary of Cost by Country'!$C28)+SUMIFS('8.MonitoringEvaluation&amp;Learning'!$P$12:$P$61,'8.MonitoringEvaluation&amp;Learning'!$F$12:$F$61,IF($C$11="ALL THEMES","*",$C$11),'8.MonitoringEvaluation&amp;Learning'!$F$12:$F$61,'Summary of Cost by Country'!$C28)+SUMIFS('9. Other Direct Costs '!$P$12:$P$61,'9. Other Direct Costs '!$F$12:$F$61,IF($C$11="ALL THEMES","*",$C$11),'9. Other Direct Costs '!$F$12:$F$61,'Summary of Cost by Country'!$C28)+SUMIFS('10. Indirect Costs'!$X$13:$X$62,'10. Indirect Costs'!$E$13:$E$62,IF($C$11="ALL THEMES","*",$C$11),'10. Indirect Costs'!$E$13:$E$62,'Summary of Cost by Country'!$C28)</f>
        <v>0</v>
      </c>
      <c r="H28" s="269">
        <f>SUMIFS('2. Staff Costs (Annual)'!$AH$13:$AH$312,'2. Staff Costs (Annual)'!$F$13:$F$312,IF($C$11="ALL THEMES","*",$C$11),'2. Staff Costs (Annual)'!$F$13:$F$312,$C28)+SUMIFS('3.Travel,Subsistence&amp;Conference'!$Q$12:$Q$70,'3.Travel,Subsistence&amp;Conference'!$G$12:$G$70,IF($C$11="ALL THEMES","*",$C$11),'3.Travel,Subsistence&amp;Conference'!$G$12:$G$70,'Summary of Cost by Country'!$C28)+SUMIFS('4. Equipment'!$R$12:$R$82,'4. Equipment'!$F$12:$F$82,IF($C$11="ALL THEMES","*",$C$11),'4. Equipment'!$F$12:$F$82,$C28)+SUMIFS('5. Consumables'!$R$12:$R$61,'5. Consumables'!$F$12:$F$61,IF($C$11="ALL THEMES","*",$C$11),'5. Consumables'!$F$12:$F$61,'Summary of Cost by Country'!$C28)+SUMIFS('6. CEI'!$R$12:$R$61,'6. CEI'!$F$12:$F$61,IF($C$11="ALL THEMES","*",$C$11),'6. CEI'!$F$12:$F$61,'Summary of Cost by Country'!$C28)+SUMIFS('7. Dissemination'!$R$12:$R$61,'7. Dissemination'!$F$12:$F$61,IF($C$11="ALL THEMES","*",$C$11),'7. Dissemination'!$F$12:$F$61,'Summary of Cost by Country'!$C28)+SUMIFS('8.MonitoringEvaluation&amp;Learning'!$R$12:$R$61,'8.MonitoringEvaluation&amp;Learning'!$F$12:$F$61,IF($C$11="ALL THEMES","*",$C$11),'8.MonitoringEvaluation&amp;Learning'!$F$12:$F$61,'Summary of Cost by Country'!$C28)+SUMIFS('9. Other Direct Costs '!$R$12:$R$61,'9. Other Direct Costs '!$F$12:$F$61,IF($C$11="ALL THEMES","*",$C$11),'9. Other Direct Costs '!$F$12:$F$61,'Summary of Cost by Country'!$C28)+SUMIFS('10. Indirect Costs'!$AB$13:$AB$62,'10. Indirect Costs'!$E$13:$E$62,IF($C$11="ALL THEMES","*",$C$11),'10. Indirect Costs'!$E$13:$E$62,'Summary of Cost by Country'!$C28)</f>
        <v>0</v>
      </c>
      <c r="I28" s="279">
        <f t="shared" si="2"/>
        <v>0</v>
      </c>
      <c r="J28" s="4"/>
    </row>
    <row r="29" spans="2:14" ht="30" customHeight="1" x14ac:dyDescent="0.25">
      <c r="B29" s="51">
        <f t="shared" si="1"/>
        <v>15</v>
      </c>
      <c r="C29" s="446"/>
      <c r="D29" s="269">
        <f>SUMIFS('2. Staff Costs (Annual)'!$N$13:$N$312,'2. Staff Costs (Annual)'!$F$13:$F$312,IF($C$11="ALL THEMES","*",$C$11),'2. Staff Costs (Annual)'!$F$13:$F$312,$C29)+SUMIFS('3.Travel,Subsistence&amp;Conference'!$K$12:$K$70,'3.Travel,Subsistence&amp;Conference'!$G$12:$G$70,IF($C$11="ALL THEMES","*",$C$11),'3.Travel,Subsistence&amp;Conference'!$G$12:$G$70,'Summary of Cost by Country'!$C29)+SUMIFS('4. Equipment'!$J$12:$J$82,'4. Equipment'!$F$12:$F$82,IF($C$11="ALL THEMES","*",$C$11),'4. Equipment'!$F$12:$F$82,$C29)+SUMIFS('5. Consumables'!$J$12:$J$61,'5. Consumables'!$F$12:$F$61,IF($C$11="ALL THEMES","*",$C$11),'5. Consumables'!$F$12:$F$61,'Summary of Cost by Country'!$C29)+SUMIFS('6. CEI'!$J$12:$J$61,'6. CEI'!$F$12:$F$61,IF($C$11="ALL THEMES","*",$C$11),'6. CEI'!$F$12:$F$61,'Summary of Cost by Country'!$C29)+SUMIFS('7. Dissemination'!$J$12:$J$61,'7. Dissemination'!$F$12:$F$61,IF($C$11="ALL THEMES","*",$C$11),'7. Dissemination'!$F$12:$F$61,'Summary of Cost by Country'!$C29)+SUMIFS('8.MonitoringEvaluation&amp;Learning'!$J$12:$J$61,'8.MonitoringEvaluation&amp;Learning'!$F$12:$F$61,IF($C$11="ALL THEMES","*",$C$11),'8.MonitoringEvaluation&amp;Learning'!$F$12:$F$61,'Summary of Cost by Country'!$C29)+SUMIFS('9. Other Direct Costs '!$J$12:$J$61,'9. Other Direct Costs '!$F$12:$F$61,IF($C$11="ALL THEMES","*",$C$11),'9. Other Direct Costs '!$F$12:$F$61,'Summary of Cost by Country'!$C29)+SUMIFS('10. Indirect Costs'!$L$13:$L$62,'10. Indirect Costs'!$E$13:$E$62,IF($C$11="ALL THEMES","*",$C$11),'10. Indirect Costs'!$E$13:$E$62,'Summary of Cost by Country'!$C29)</f>
        <v>0</v>
      </c>
      <c r="E29" s="269">
        <f>SUMIFS('2. Staff Costs (Annual)'!$S$13:$S$312,'2. Staff Costs (Annual)'!$F$13:$F$312,IF($C$11="ALL THEMES","*",$C$11),'2. Staff Costs (Annual)'!$F$13:$F$312,$C29)+SUMIFS('3.Travel,Subsistence&amp;Conference'!$M$12:$M$70,'3.Travel,Subsistence&amp;Conference'!$G$12:$G$70,IF($C$11="ALL THEMES","*",$C$11),'3.Travel,Subsistence&amp;Conference'!$G$12:$G$70,'Summary of Cost by Country'!$C29)+SUMIFS('4. Equipment'!$L$12:$L$82,'4. Equipment'!$F$12:$F$82,IF($C$11="ALL THEMES","*",$C$11),'4. Equipment'!$F$12:$F$82,$C29)+SUMIFS('5. Consumables'!$L$12:$L$61,'5. Consumables'!$F$12:$F$61,IF($C$11="ALL THEMES","*",$C$11),'5. Consumables'!$F$12:$F$61,'Summary of Cost by Country'!$C29)+SUMIFS('6. CEI'!$L$12:$L$61,'6. CEI'!$F$12:$F$61,IF($C$11="ALL THEMES","*",$C$11),'6. CEI'!$F$12:$F$61,'Summary of Cost by Country'!$C29)+SUMIFS('7. Dissemination'!$L$12:$L$61,'7. Dissemination'!$F$12:$F$61,IF($C$11="ALL THEMES","*",$C$11),'7. Dissemination'!$F$12:$F$61,'Summary of Cost by Country'!$C29)+SUMIFS('8.MonitoringEvaluation&amp;Learning'!$L$12:$L$61,'8.MonitoringEvaluation&amp;Learning'!$F$12:$F$61,IF($C$11="ALL THEMES","*",$C$11),'8.MonitoringEvaluation&amp;Learning'!$F$12:$F$61,'Summary of Cost by Country'!$C29)+SUMIFS('9. Other Direct Costs '!$L$12:$L$61,'9. Other Direct Costs '!$F$12:$F$61,IF($C$11="ALL THEMES","*",$C$11),'9. Other Direct Costs '!$F$12:$F$61,'Summary of Cost by Country'!$C29)+SUMIFS('10. Indirect Costs'!$P$13:$P$62,'10. Indirect Costs'!$E$13:$E$62,IF($C$11="ALL THEMES","*",$C$11),'10. Indirect Costs'!$E$13:$E$62,'Summary of Cost by Country'!$C29)</f>
        <v>0</v>
      </c>
      <c r="F29" s="269">
        <f>SUMIFS('2. Staff Costs (Annual)'!$X$13:$X$312,'2. Staff Costs (Annual)'!$F$13:$F$312,IF($C$11="ALL THEMES","*",$C$11),'2. Staff Costs (Annual)'!$F$13:$F$312,$C29)+SUMIFS('3.Travel,Subsistence&amp;Conference'!$M$12:$M$70,'3.Travel,Subsistence&amp;Conference'!$G$12:$G$70,IF($C$11="ALL THEMES","*",$C$11),'3.Travel,Subsistence&amp;Conference'!$G$12:$G$70,'Summary of Cost by Country'!$C29)+SUMIFS('4. Equipment'!$N$12:$N$82,'4. Equipment'!$F$12:$F$82,IF($C$11="ALL THEMES","*",$C$11),'4. Equipment'!$F$12:$F$82,$C29)+SUMIFS('5. Consumables'!$N$12:$N$61,'5. Consumables'!$F$12:$F$61,IF($C$11="ALL THEMES","*",$C$11),'5. Consumables'!$F$12:$F$61,'Summary of Cost by Country'!$C29)+SUMIFS('6. CEI'!$N$12:$N$61,'6. CEI'!$F$12:$F$61,IF($C$11="ALL THEMES","*",$C$11),'6. CEI'!$F$12:$F$61,'Summary of Cost by Country'!$C29)+SUMIFS('7. Dissemination'!$N$12:$N$61,'7. Dissemination'!$F$12:$F$61,IF($C$11="ALL THEMES","*",$C$11),'7. Dissemination'!$F$12:$F$61,'Summary of Cost by Country'!$C29)+SUMIFS('8.MonitoringEvaluation&amp;Learning'!$N$12:$N$61,'8.MonitoringEvaluation&amp;Learning'!$F$12:$F$61,IF($C$11="ALL THEMES","*",$C$11),'8.MonitoringEvaluation&amp;Learning'!$F$12:$F$61,'Summary of Cost by Country'!$C29)+SUMIFS('9. Other Direct Costs '!$N$12:$N$61,'9. Other Direct Costs '!$F$12:$F$61,IF($C$11="ALL THEMES","*",$C$11),'9. Other Direct Costs '!$F$12:$F$61,'Summary of Cost by Country'!$C29)+SUMIFS('10. Indirect Costs'!$T$13:$T$62,'10. Indirect Costs'!$E$13:$E$62,IF($C$11="ALL THEMES","*",$C$11),'10. Indirect Costs'!$E$13:$E$62,'Summary of Cost by Country'!$C29)</f>
        <v>0</v>
      </c>
      <c r="G29" s="269">
        <f>SUMIFS('2. Staff Costs (Annual)'!$AC$13:$AC$312,'2. Staff Costs (Annual)'!$F$13:$F$312,IF($C$11="ALL THEMES","*",$C$11),'2. Staff Costs (Annual)'!$F$13:$F$312,$C29)+SUMIFS('3.Travel,Subsistence&amp;Conference'!$O$12:$O$70,'3.Travel,Subsistence&amp;Conference'!$G$12:$G$70,IF($C$11="ALL THEMES","*",$C$11),'3.Travel,Subsistence&amp;Conference'!$G$12:$G$70,'Summary of Cost by Country'!$C29)+SUMIFS('4. Equipment'!$P$12:$P$82,'4. Equipment'!$F$12:$F$82,IF($C$11="ALL THEMES","*",$C$11),'4. Equipment'!$F$12:$F$82,$C29)+SUMIFS('5. Consumables'!$P$12:$P$61,'5. Consumables'!$F$12:$F$61,IF($C$11="ALL THEMES","*",$C$11),'5. Consumables'!$F$12:$F$61,'Summary of Cost by Country'!$C29)+SUMIFS('6. CEI'!$P$12:$P$61,'6. CEI'!$F$12:$F$61,IF($C$11="ALL THEMES","*",$C$11),'6. CEI'!$F$12:$F$61,'Summary of Cost by Country'!$C29)+SUMIFS('7. Dissemination'!$P$12:$P$61,'7. Dissemination'!$F$12:$F$61,IF($C$11="ALL THEMES","*",$C$11),'7. Dissemination'!$F$12:$F$61,'Summary of Cost by Country'!$C29)+SUMIFS('8.MonitoringEvaluation&amp;Learning'!$P$12:$P$61,'8.MonitoringEvaluation&amp;Learning'!$F$12:$F$61,IF($C$11="ALL THEMES","*",$C$11),'8.MonitoringEvaluation&amp;Learning'!$F$12:$F$61,'Summary of Cost by Country'!$C29)+SUMIFS('9. Other Direct Costs '!$P$12:$P$61,'9. Other Direct Costs '!$F$12:$F$61,IF($C$11="ALL THEMES","*",$C$11),'9. Other Direct Costs '!$F$12:$F$61,'Summary of Cost by Country'!$C29)+SUMIFS('10. Indirect Costs'!$X$13:$X$62,'10. Indirect Costs'!$E$13:$E$62,IF($C$11="ALL THEMES","*",$C$11),'10. Indirect Costs'!$E$13:$E$62,'Summary of Cost by Country'!$C29)</f>
        <v>0</v>
      </c>
      <c r="H29" s="269">
        <f>SUMIFS('2. Staff Costs (Annual)'!$AH$13:$AH$312,'2. Staff Costs (Annual)'!$F$13:$F$312,IF($C$11="ALL THEMES","*",$C$11),'2. Staff Costs (Annual)'!$F$13:$F$312,$C29)+SUMIFS('3.Travel,Subsistence&amp;Conference'!$Q$12:$Q$70,'3.Travel,Subsistence&amp;Conference'!$G$12:$G$70,IF($C$11="ALL THEMES","*",$C$11),'3.Travel,Subsistence&amp;Conference'!$G$12:$G$70,'Summary of Cost by Country'!$C29)+SUMIFS('4. Equipment'!$R$12:$R$82,'4. Equipment'!$F$12:$F$82,IF($C$11="ALL THEMES","*",$C$11),'4. Equipment'!$F$12:$F$82,$C29)+SUMIFS('5. Consumables'!$R$12:$R$61,'5. Consumables'!$F$12:$F$61,IF($C$11="ALL THEMES","*",$C$11),'5. Consumables'!$F$12:$F$61,'Summary of Cost by Country'!$C29)+SUMIFS('6. CEI'!$R$12:$R$61,'6. CEI'!$F$12:$F$61,IF($C$11="ALL THEMES","*",$C$11),'6. CEI'!$F$12:$F$61,'Summary of Cost by Country'!$C29)+SUMIFS('7. Dissemination'!$R$12:$R$61,'7. Dissemination'!$F$12:$F$61,IF($C$11="ALL THEMES","*",$C$11),'7. Dissemination'!$F$12:$F$61,'Summary of Cost by Country'!$C29)+SUMIFS('8.MonitoringEvaluation&amp;Learning'!$R$12:$R$61,'8.MonitoringEvaluation&amp;Learning'!$F$12:$F$61,IF($C$11="ALL THEMES","*",$C$11),'8.MonitoringEvaluation&amp;Learning'!$F$12:$F$61,'Summary of Cost by Country'!$C29)+SUMIFS('9. Other Direct Costs '!$R$12:$R$61,'9. Other Direct Costs '!$F$12:$F$61,IF($C$11="ALL THEMES","*",$C$11),'9. Other Direct Costs '!$F$12:$F$61,'Summary of Cost by Country'!$C29)+SUMIFS('10. Indirect Costs'!$AB$13:$AB$62,'10. Indirect Costs'!$E$13:$E$62,IF($C$11="ALL THEMES","*",$C$11),'10. Indirect Costs'!$E$13:$E$62,'Summary of Cost by Country'!$C29)</f>
        <v>0</v>
      </c>
      <c r="I29" s="279">
        <f t="shared" si="2"/>
        <v>0</v>
      </c>
      <c r="J29" s="4"/>
    </row>
    <row r="30" spans="2:14" ht="30" customHeight="1" x14ac:dyDescent="0.25">
      <c r="B30" s="51">
        <f t="shared" si="1"/>
        <v>16</v>
      </c>
      <c r="C30" s="446"/>
      <c r="D30" s="269">
        <f>SUMIFS('2. Staff Costs (Annual)'!$N$13:$N$312,'2. Staff Costs (Annual)'!$F$13:$F$312,IF($C$11="ALL THEMES","*",$C$11),'2. Staff Costs (Annual)'!$F$13:$F$312,$C30)+SUMIFS('3.Travel,Subsistence&amp;Conference'!$K$12:$K$70,'3.Travel,Subsistence&amp;Conference'!$G$12:$G$70,IF($C$11="ALL THEMES","*",$C$11),'3.Travel,Subsistence&amp;Conference'!$G$12:$G$70,'Summary of Cost by Country'!$C30)+SUMIFS('4. Equipment'!$J$12:$J$82,'4. Equipment'!$F$12:$F$82,IF($C$11="ALL THEMES","*",$C$11),'4. Equipment'!$F$12:$F$82,$C30)+SUMIFS('5. Consumables'!$J$12:$J$61,'5. Consumables'!$F$12:$F$61,IF($C$11="ALL THEMES","*",$C$11),'5. Consumables'!$F$12:$F$61,'Summary of Cost by Country'!$C30)+SUMIFS('6. CEI'!$J$12:$J$61,'6. CEI'!$F$12:$F$61,IF($C$11="ALL THEMES","*",$C$11),'6. CEI'!$F$12:$F$61,'Summary of Cost by Country'!$C30)+SUMIFS('7. Dissemination'!$J$12:$J$61,'7. Dissemination'!$F$12:$F$61,IF($C$11="ALL THEMES","*",$C$11),'7. Dissemination'!$F$12:$F$61,'Summary of Cost by Country'!$C30)+SUMIFS('8.MonitoringEvaluation&amp;Learning'!$J$12:$J$61,'8.MonitoringEvaluation&amp;Learning'!$F$12:$F$61,IF($C$11="ALL THEMES","*",$C$11),'8.MonitoringEvaluation&amp;Learning'!$F$12:$F$61,'Summary of Cost by Country'!$C30)+SUMIFS('9. Other Direct Costs '!$J$12:$J$61,'9. Other Direct Costs '!$F$12:$F$61,IF($C$11="ALL THEMES","*",$C$11),'9. Other Direct Costs '!$F$12:$F$61,'Summary of Cost by Country'!$C30)+SUMIFS('10. Indirect Costs'!$L$13:$L$62,'10. Indirect Costs'!$E$13:$E$62,IF($C$11="ALL THEMES","*",$C$11),'10. Indirect Costs'!$E$13:$E$62,'Summary of Cost by Country'!$C30)</f>
        <v>0</v>
      </c>
      <c r="E30" s="269">
        <f>SUMIFS('2. Staff Costs (Annual)'!$S$13:$S$312,'2. Staff Costs (Annual)'!$F$13:$F$312,IF($C$11="ALL THEMES","*",$C$11),'2. Staff Costs (Annual)'!$F$13:$F$312,$C30)+SUMIFS('3.Travel,Subsistence&amp;Conference'!$M$12:$M$70,'3.Travel,Subsistence&amp;Conference'!$G$12:$G$70,IF($C$11="ALL THEMES","*",$C$11),'3.Travel,Subsistence&amp;Conference'!$G$12:$G$70,'Summary of Cost by Country'!$C30)+SUMIFS('4. Equipment'!$L$12:$L$82,'4. Equipment'!$F$12:$F$82,IF($C$11="ALL THEMES","*",$C$11),'4. Equipment'!$F$12:$F$82,$C30)+SUMIFS('5. Consumables'!$L$12:$L$61,'5. Consumables'!$F$12:$F$61,IF($C$11="ALL THEMES","*",$C$11),'5. Consumables'!$F$12:$F$61,'Summary of Cost by Country'!$C30)+SUMIFS('6. CEI'!$L$12:$L$61,'6. CEI'!$F$12:$F$61,IF($C$11="ALL THEMES","*",$C$11),'6. CEI'!$F$12:$F$61,'Summary of Cost by Country'!$C30)+SUMIFS('7. Dissemination'!$L$12:$L$61,'7. Dissemination'!$F$12:$F$61,IF($C$11="ALL THEMES","*",$C$11),'7. Dissemination'!$F$12:$F$61,'Summary of Cost by Country'!$C30)+SUMIFS('8.MonitoringEvaluation&amp;Learning'!$L$12:$L$61,'8.MonitoringEvaluation&amp;Learning'!$F$12:$F$61,IF($C$11="ALL THEMES","*",$C$11),'8.MonitoringEvaluation&amp;Learning'!$F$12:$F$61,'Summary of Cost by Country'!$C30)+SUMIFS('9. Other Direct Costs '!$L$12:$L$61,'9. Other Direct Costs '!$F$12:$F$61,IF($C$11="ALL THEMES","*",$C$11),'9. Other Direct Costs '!$F$12:$F$61,'Summary of Cost by Country'!$C30)+SUMIFS('10. Indirect Costs'!$P$13:$P$62,'10. Indirect Costs'!$E$13:$E$62,IF($C$11="ALL THEMES","*",$C$11),'10. Indirect Costs'!$E$13:$E$62,'Summary of Cost by Country'!$C30)</f>
        <v>0</v>
      </c>
      <c r="F30" s="269">
        <f>SUMIFS('2. Staff Costs (Annual)'!$X$13:$X$312,'2. Staff Costs (Annual)'!$F$13:$F$312,IF($C$11="ALL THEMES","*",$C$11),'2. Staff Costs (Annual)'!$F$13:$F$312,$C30)+SUMIFS('3.Travel,Subsistence&amp;Conference'!$M$12:$M$70,'3.Travel,Subsistence&amp;Conference'!$G$12:$G$70,IF($C$11="ALL THEMES","*",$C$11),'3.Travel,Subsistence&amp;Conference'!$G$12:$G$70,'Summary of Cost by Country'!$C30)+SUMIFS('4. Equipment'!$N$12:$N$82,'4. Equipment'!$F$12:$F$82,IF($C$11="ALL THEMES","*",$C$11),'4. Equipment'!$F$12:$F$82,$C30)+SUMIFS('5. Consumables'!$N$12:$N$61,'5. Consumables'!$F$12:$F$61,IF($C$11="ALL THEMES","*",$C$11),'5. Consumables'!$F$12:$F$61,'Summary of Cost by Country'!$C30)+SUMIFS('6. CEI'!$N$12:$N$61,'6. CEI'!$F$12:$F$61,IF($C$11="ALL THEMES","*",$C$11),'6. CEI'!$F$12:$F$61,'Summary of Cost by Country'!$C30)+SUMIFS('7. Dissemination'!$N$12:$N$61,'7. Dissemination'!$F$12:$F$61,IF($C$11="ALL THEMES","*",$C$11),'7. Dissemination'!$F$12:$F$61,'Summary of Cost by Country'!$C30)+SUMIFS('8.MonitoringEvaluation&amp;Learning'!$N$12:$N$61,'8.MonitoringEvaluation&amp;Learning'!$F$12:$F$61,IF($C$11="ALL THEMES","*",$C$11),'8.MonitoringEvaluation&amp;Learning'!$F$12:$F$61,'Summary of Cost by Country'!$C30)+SUMIFS('9. Other Direct Costs '!$N$12:$N$61,'9. Other Direct Costs '!$F$12:$F$61,IF($C$11="ALL THEMES","*",$C$11),'9. Other Direct Costs '!$F$12:$F$61,'Summary of Cost by Country'!$C30)+SUMIFS('10. Indirect Costs'!$T$13:$T$62,'10. Indirect Costs'!$E$13:$E$62,IF($C$11="ALL THEMES","*",$C$11),'10. Indirect Costs'!$E$13:$E$62,'Summary of Cost by Country'!$C30)</f>
        <v>0</v>
      </c>
      <c r="G30" s="269">
        <f>SUMIFS('2. Staff Costs (Annual)'!$AC$13:$AC$312,'2. Staff Costs (Annual)'!$F$13:$F$312,IF($C$11="ALL THEMES","*",$C$11),'2. Staff Costs (Annual)'!$F$13:$F$312,$C30)+SUMIFS('3.Travel,Subsistence&amp;Conference'!$O$12:$O$70,'3.Travel,Subsistence&amp;Conference'!$G$12:$G$70,IF($C$11="ALL THEMES","*",$C$11),'3.Travel,Subsistence&amp;Conference'!$G$12:$G$70,'Summary of Cost by Country'!$C30)+SUMIFS('4. Equipment'!$P$12:$P$82,'4. Equipment'!$F$12:$F$82,IF($C$11="ALL THEMES","*",$C$11),'4. Equipment'!$F$12:$F$82,$C30)+SUMIFS('5. Consumables'!$P$12:$P$61,'5. Consumables'!$F$12:$F$61,IF($C$11="ALL THEMES","*",$C$11),'5. Consumables'!$F$12:$F$61,'Summary of Cost by Country'!$C30)+SUMIFS('6. CEI'!$P$12:$P$61,'6. CEI'!$F$12:$F$61,IF($C$11="ALL THEMES","*",$C$11),'6. CEI'!$F$12:$F$61,'Summary of Cost by Country'!$C30)+SUMIFS('7. Dissemination'!$P$12:$P$61,'7. Dissemination'!$F$12:$F$61,IF($C$11="ALL THEMES","*",$C$11),'7. Dissemination'!$F$12:$F$61,'Summary of Cost by Country'!$C30)+SUMIFS('8.MonitoringEvaluation&amp;Learning'!$P$12:$P$61,'8.MonitoringEvaluation&amp;Learning'!$F$12:$F$61,IF($C$11="ALL THEMES","*",$C$11),'8.MonitoringEvaluation&amp;Learning'!$F$12:$F$61,'Summary of Cost by Country'!$C30)+SUMIFS('9. Other Direct Costs '!$P$12:$P$61,'9. Other Direct Costs '!$F$12:$F$61,IF($C$11="ALL THEMES","*",$C$11),'9. Other Direct Costs '!$F$12:$F$61,'Summary of Cost by Country'!$C30)+SUMIFS('10. Indirect Costs'!$X$13:$X$62,'10. Indirect Costs'!$E$13:$E$62,IF($C$11="ALL THEMES","*",$C$11),'10. Indirect Costs'!$E$13:$E$62,'Summary of Cost by Country'!$C30)</f>
        <v>0</v>
      </c>
      <c r="H30" s="269">
        <f>SUMIFS('2. Staff Costs (Annual)'!$AH$13:$AH$312,'2. Staff Costs (Annual)'!$F$13:$F$312,IF($C$11="ALL THEMES","*",$C$11),'2. Staff Costs (Annual)'!$F$13:$F$312,$C30)+SUMIFS('3.Travel,Subsistence&amp;Conference'!$Q$12:$Q$70,'3.Travel,Subsistence&amp;Conference'!$G$12:$G$70,IF($C$11="ALL THEMES","*",$C$11),'3.Travel,Subsistence&amp;Conference'!$G$12:$G$70,'Summary of Cost by Country'!$C30)+SUMIFS('4. Equipment'!$R$12:$R$82,'4. Equipment'!$F$12:$F$82,IF($C$11="ALL THEMES","*",$C$11),'4. Equipment'!$F$12:$F$82,$C30)+SUMIFS('5. Consumables'!$R$12:$R$61,'5. Consumables'!$F$12:$F$61,IF($C$11="ALL THEMES","*",$C$11),'5. Consumables'!$F$12:$F$61,'Summary of Cost by Country'!$C30)+SUMIFS('6. CEI'!$R$12:$R$61,'6. CEI'!$F$12:$F$61,IF($C$11="ALL THEMES","*",$C$11),'6. CEI'!$F$12:$F$61,'Summary of Cost by Country'!$C30)+SUMIFS('7. Dissemination'!$R$12:$R$61,'7. Dissemination'!$F$12:$F$61,IF($C$11="ALL THEMES","*",$C$11),'7. Dissemination'!$F$12:$F$61,'Summary of Cost by Country'!$C30)+SUMIFS('8.MonitoringEvaluation&amp;Learning'!$R$12:$R$61,'8.MonitoringEvaluation&amp;Learning'!$F$12:$F$61,IF($C$11="ALL THEMES","*",$C$11),'8.MonitoringEvaluation&amp;Learning'!$F$12:$F$61,'Summary of Cost by Country'!$C30)+SUMIFS('9. Other Direct Costs '!$R$12:$R$61,'9. Other Direct Costs '!$F$12:$F$61,IF($C$11="ALL THEMES","*",$C$11),'9. Other Direct Costs '!$F$12:$F$61,'Summary of Cost by Country'!$C30)+SUMIFS('10. Indirect Costs'!$AB$13:$AB$62,'10. Indirect Costs'!$E$13:$E$62,IF($C$11="ALL THEMES","*",$C$11),'10. Indirect Costs'!$E$13:$E$62,'Summary of Cost by Country'!$C30)</f>
        <v>0</v>
      </c>
      <c r="I30" s="279">
        <f t="shared" si="2"/>
        <v>0</v>
      </c>
      <c r="J30" s="4"/>
    </row>
    <row r="31" spans="2:14" ht="30" customHeight="1" x14ac:dyDescent="0.25">
      <c r="B31" s="51">
        <f t="shared" si="1"/>
        <v>17</v>
      </c>
      <c r="C31" s="446"/>
      <c r="D31" s="269">
        <f>SUMIFS('2. Staff Costs (Annual)'!$N$13:$N$312,'2. Staff Costs (Annual)'!$F$13:$F$312,IF($C$11="ALL THEMES","*",$C$11),'2. Staff Costs (Annual)'!$F$13:$F$312,$C31)+SUMIFS('3.Travel,Subsistence&amp;Conference'!$K$12:$K$70,'3.Travel,Subsistence&amp;Conference'!$G$12:$G$70,IF($C$11="ALL THEMES","*",$C$11),'3.Travel,Subsistence&amp;Conference'!$G$12:$G$70,'Summary of Cost by Country'!$C31)+SUMIFS('4. Equipment'!$J$12:$J$82,'4. Equipment'!$F$12:$F$82,IF($C$11="ALL THEMES","*",$C$11),'4. Equipment'!$F$12:$F$82,$C31)+SUMIFS('5. Consumables'!$J$12:$J$61,'5. Consumables'!$F$12:$F$61,IF($C$11="ALL THEMES","*",$C$11),'5. Consumables'!$F$12:$F$61,'Summary of Cost by Country'!$C31)+SUMIFS('6. CEI'!$J$12:$J$61,'6. CEI'!$F$12:$F$61,IF($C$11="ALL THEMES","*",$C$11),'6. CEI'!$F$12:$F$61,'Summary of Cost by Country'!$C31)+SUMIFS('7. Dissemination'!$J$12:$J$61,'7. Dissemination'!$F$12:$F$61,IF($C$11="ALL THEMES","*",$C$11),'7. Dissemination'!$F$12:$F$61,'Summary of Cost by Country'!$C31)+SUMIFS('8.MonitoringEvaluation&amp;Learning'!$J$12:$J$61,'8.MonitoringEvaluation&amp;Learning'!$F$12:$F$61,IF($C$11="ALL THEMES","*",$C$11),'8.MonitoringEvaluation&amp;Learning'!$F$12:$F$61,'Summary of Cost by Country'!$C31)+SUMIFS('9. Other Direct Costs '!$J$12:$J$61,'9. Other Direct Costs '!$F$12:$F$61,IF($C$11="ALL THEMES","*",$C$11),'9. Other Direct Costs '!$F$12:$F$61,'Summary of Cost by Country'!$C31)+SUMIFS('10. Indirect Costs'!$L$13:$L$62,'10. Indirect Costs'!$E$13:$E$62,IF($C$11="ALL THEMES","*",$C$11),'10. Indirect Costs'!$E$13:$E$62,'Summary of Cost by Country'!$C31)</f>
        <v>0</v>
      </c>
      <c r="E31" s="269">
        <f>SUMIFS('2. Staff Costs (Annual)'!$S$13:$S$312,'2. Staff Costs (Annual)'!$F$13:$F$312,IF($C$11="ALL THEMES","*",$C$11),'2. Staff Costs (Annual)'!$F$13:$F$312,$C31)+SUMIFS('3.Travel,Subsistence&amp;Conference'!$M$12:$M$70,'3.Travel,Subsistence&amp;Conference'!$G$12:$G$70,IF($C$11="ALL THEMES","*",$C$11),'3.Travel,Subsistence&amp;Conference'!$G$12:$G$70,'Summary of Cost by Country'!$C31)+SUMIFS('4. Equipment'!$L$12:$L$82,'4. Equipment'!$F$12:$F$82,IF($C$11="ALL THEMES","*",$C$11),'4. Equipment'!$F$12:$F$82,$C31)+SUMIFS('5. Consumables'!$L$12:$L$61,'5. Consumables'!$F$12:$F$61,IF($C$11="ALL THEMES","*",$C$11),'5. Consumables'!$F$12:$F$61,'Summary of Cost by Country'!$C31)+SUMIFS('6. CEI'!$L$12:$L$61,'6. CEI'!$F$12:$F$61,IF($C$11="ALL THEMES","*",$C$11),'6. CEI'!$F$12:$F$61,'Summary of Cost by Country'!$C31)+SUMIFS('7. Dissemination'!$L$12:$L$61,'7. Dissemination'!$F$12:$F$61,IF($C$11="ALL THEMES","*",$C$11),'7. Dissemination'!$F$12:$F$61,'Summary of Cost by Country'!$C31)+SUMIFS('8.MonitoringEvaluation&amp;Learning'!$L$12:$L$61,'8.MonitoringEvaluation&amp;Learning'!$F$12:$F$61,IF($C$11="ALL THEMES","*",$C$11),'8.MonitoringEvaluation&amp;Learning'!$F$12:$F$61,'Summary of Cost by Country'!$C31)+SUMIFS('9. Other Direct Costs '!$L$12:$L$61,'9. Other Direct Costs '!$F$12:$F$61,IF($C$11="ALL THEMES","*",$C$11),'9. Other Direct Costs '!$F$12:$F$61,'Summary of Cost by Country'!$C31)+SUMIFS('10. Indirect Costs'!$P$13:$P$62,'10. Indirect Costs'!$E$13:$E$62,IF($C$11="ALL THEMES","*",$C$11),'10. Indirect Costs'!$E$13:$E$62,'Summary of Cost by Country'!$C31)</f>
        <v>0</v>
      </c>
      <c r="F31" s="269">
        <f>SUMIFS('2. Staff Costs (Annual)'!$X$13:$X$312,'2. Staff Costs (Annual)'!$F$13:$F$312,IF($C$11="ALL THEMES","*",$C$11),'2. Staff Costs (Annual)'!$F$13:$F$312,$C31)+SUMIFS('3.Travel,Subsistence&amp;Conference'!$M$12:$M$70,'3.Travel,Subsistence&amp;Conference'!$G$12:$G$70,IF($C$11="ALL THEMES","*",$C$11),'3.Travel,Subsistence&amp;Conference'!$G$12:$G$70,'Summary of Cost by Country'!$C31)+SUMIFS('4. Equipment'!$N$12:$N$82,'4. Equipment'!$F$12:$F$82,IF($C$11="ALL THEMES","*",$C$11),'4. Equipment'!$F$12:$F$82,$C31)+SUMIFS('5. Consumables'!$N$12:$N$61,'5. Consumables'!$F$12:$F$61,IF($C$11="ALL THEMES","*",$C$11),'5. Consumables'!$F$12:$F$61,'Summary of Cost by Country'!$C31)+SUMIFS('6. CEI'!$N$12:$N$61,'6. CEI'!$F$12:$F$61,IF($C$11="ALL THEMES","*",$C$11),'6. CEI'!$F$12:$F$61,'Summary of Cost by Country'!$C31)+SUMIFS('7. Dissemination'!$N$12:$N$61,'7. Dissemination'!$F$12:$F$61,IF($C$11="ALL THEMES","*",$C$11),'7. Dissemination'!$F$12:$F$61,'Summary of Cost by Country'!$C31)+SUMIFS('8.MonitoringEvaluation&amp;Learning'!$N$12:$N$61,'8.MonitoringEvaluation&amp;Learning'!$F$12:$F$61,IF($C$11="ALL THEMES","*",$C$11),'8.MonitoringEvaluation&amp;Learning'!$F$12:$F$61,'Summary of Cost by Country'!$C31)+SUMIFS('9. Other Direct Costs '!$N$12:$N$61,'9. Other Direct Costs '!$F$12:$F$61,IF($C$11="ALL THEMES","*",$C$11),'9. Other Direct Costs '!$F$12:$F$61,'Summary of Cost by Country'!$C31)+SUMIFS('10. Indirect Costs'!$T$13:$T$62,'10. Indirect Costs'!$E$13:$E$62,IF($C$11="ALL THEMES","*",$C$11),'10. Indirect Costs'!$E$13:$E$62,'Summary of Cost by Country'!$C31)</f>
        <v>0</v>
      </c>
      <c r="G31" s="269">
        <f>SUMIFS('2. Staff Costs (Annual)'!$AC$13:$AC$312,'2. Staff Costs (Annual)'!$F$13:$F$312,IF($C$11="ALL THEMES","*",$C$11),'2. Staff Costs (Annual)'!$F$13:$F$312,$C31)+SUMIFS('3.Travel,Subsistence&amp;Conference'!$O$12:$O$70,'3.Travel,Subsistence&amp;Conference'!$G$12:$G$70,IF($C$11="ALL THEMES","*",$C$11),'3.Travel,Subsistence&amp;Conference'!$G$12:$G$70,'Summary of Cost by Country'!$C31)+SUMIFS('4. Equipment'!$P$12:$P$82,'4. Equipment'!$F$12:$F$82,IF($C$11="ALL THEMES","*",$C$11),'4. Equipment'!$F$12:$F$82,$C31)+SUMIFS('5. Consumables'!$P$12:$P$61,'5. Consumables'!$F$12:$F$61,IF($C$11="ALL THEMES","*",$C$11),'5. Consumables'!$F$12:$F$61,'Summary of Cost by Country'!$C31)+SUMIFS('6. CEI'!$P$12:$P$61,'6. CEI'!$F$12:$F$61,IF($C$11="ALL THEMES","*",$C$11),'6. CEI'!$F$12:$F$61,'Summary of Cost by Country'!$C31)+SUMIFS('7. Dissemination'!$P$12:$P$61,'7. Dissemination'!$F$12:$F$61,IF($C$11="ALL THEMES","*",$C$11),'7. Dissemination'!$F$12:$F$61,'Summary of Cost by Country'!$C31)+SUMIFS('8.MonitoringEvaluation&amp;Learning'!$P$12:$P$61,'8.MonitoringEvaluation&amp;Learning'!$F$12:$F$61,IF($C$11="ALL THEMES","*",$C$11),'8.MonitoringEvaluation&amp;Learning'!$F$12:$F$61,'Summary of Cost by Country'!$C31)+SUMIFS('9. Other Direct Costs '!$P$12:$P$61,'9. Other Direct Costs '!$F$12:$F$61,IF($C$11="ALL THEMES","*",$C$11),'9. Other Direct Costs '!$F$12:$F$61,'Summary of Cost by Country'!$C31)+SUMIFS('10. Indirect Costs'!$X$13:$X$62,'10. Indirect Costs'!$E$13:$E$62,IF($C$11="ALL THEMES","*",$C$11),'10. Indirect Costs'!$E$13:$E$62,'Summary of Cost by Country'!$C31)</f>
        <v>0</v>
      </c>
      <c r="H31" s="269">
        <f>SUMIFS('2. Staff Costs (Annual)'!$AH$13:$AH$312,'2. Staff Costs (Annual)'!$F$13:$F$312,IF($C$11="ALL THEMES","*",$C$11),'2. Staff Costs (Annual)'!$F$13:$F$312,$C31)+SUMIFS('3.Travel,Subsistence&amp;Conference'!$Q$12:$Q$70,'3.Travel,Subsistence&amp;Conference'!$G$12:$G$70,IF($C$11="ALL THEMES","*",$C$11),'3.Travel,Subsistence&amp;Conference'!$G$12:$G$70,'Summary of Cost by Country'!$C31)+SUMIFS('4. Equipment'!$R$12:$R$82,'4. Equipment'!$F$12:$F$82,IF($C$11="ALL THEMES","*",$C$11),'4. Equipment'!$F$12:$F$82,$C31)+SUMIFS('5. Consumables'!$R$12:$R$61,'5. Consumables'!$F$12:$F$61,IF($C$11="ALL THEMES","*",$C$11),'5. Consumables'!$F$12:$F$61,'Summary of Cost by Country'!$C31)+SUMIFS('6. CEI'!$R$12:$R$61,'6. CEI'!$F$12:$F$61,IF($C$11="ALL THEMES","*",$C$11),'6. CEI'!$F$12:$F$61,'Summary of Cost by Country'!$C31)+SUMIFS('7. Dissemination'!$R$12:$R$61,'7. Dissemination'!$F$12:$F$61,IF($C$11="ALL THEMES","*",$C$11),'7. Dissemination'!$F$12:$F$61,'Summary of Cost by Country'!$C31)+SUMIFS('8.MonitoringEvaluation&amp;Learning'!$R$12:$R$61,'8.MonitoringEvaluation&amp;Learning'!$F$12:$F$61,IF($C$11="ALL THEMES","*",$C$11),'8.MonitoringEvaluation&amp;Learning'!$F$12:$F$61,'Summary of Cost by Country'!$C31)+SUMIFS('9. Other Direct Costs '!$R$12:$R$61,'9. Other Direct Costs '!$F$12:$F$61,IF($C$11="ALL THEMES","*",$C$11),'9. Other Direct Costs '!$F$12:$F$61,'Summary of Cost by Country'!$C31)+SUMIFS('10. Indirect Costs'!$AB$13:$AB$62,'10. Indirect Costs'!$E$13:$E$62,IF($C$11="ALL THEMES","*",$C$11),'10. Indirect Costs'!$E$13:$E$62,'Summary of Cost by Country'!$C31)</f>
        <v>0</v>
      </c>
      <c r="I31" s="279">
        <f t="shared" si="2"/>
        <v>0</v>
      </c>
      <c r="J31" s="4"/>
    </row>
    <row r="32" spans="2:14" ht="30" customHeight="1" x14ac:dyDescent="0.25">
      <c r="B32" s="51">
        <f t="shared" si="1"/>
        <v>18</v>
      </c>
      <c r="C32" s="446"/>
      <c r="D32" s="269">
        <f>SUMIFS('2. Staff Costs (Annual)'!$N$13:$N$312,'2. Staff Costs (Annual)'!$F$13:$F$312,IF($C$11="ALL THEMES","*",$C$11),'2. Staff Costs (Annual)'!$F$13:$F$312,$C32)+SUMIFS('3.Travel,Subsistence&amp;Conference'!$K$12:$K$70,'3.Travel,Subsistence&amp;Conference'!$G$12:$G$70,IF($C$11="ALL THEMES","*",$C$11),'3.Travel,Subsistence&amp;Conference'!$G$12:$G$70,'Summary of Cost by Country'!$C32)+SUMIFS('4. Equipment'!$J$12:$J$82,'4. Equipment'!$F$12:$F$82,IF($C$11="ALL THEMES","*",$C$11),'4. Equipment'!$F$12:$F$82,$C32)+SUMIFS('5. Consumables'!$J$12:$J$61,'5. Consumables'!$F$12:$F$61,IF($C$11="ALL THEMES","*",$C$11),'5. Consumables'!$F$12:$F$61,'Summary of Cost by Country'!$C32)+SUMIFS('6. CEI'!$J$12:$J$61,'6. CEI'!$F$12:$F$61,IF($C$11="ALL THEMES","*",$C$11),'6. CEI'!$F$12:$F$61,'Summary of Cost by Country'!$C32)+SUMIFS('7. Dissemination'!$J$12:$J$61,'7. Dissemination'!$F$12:$F$61,IF($C$11="ALL THEMES","*",$C$11),'7. Dissemination'!$F$12:$F$61,'Summary of Cost by Country'!$C32)+SUMIFS('8.MonitoringEvaluation&amp;Learning'!$J$12:$J$61,'8.MonitoringEvaluation&amp;Learning'!$F$12:$F$61,IF($C$11="ALL THEMES","*",$C$11),'8.MonitoringEvaluation&amp;Learning'!$F$12:$F$61,'Summary of Cost by Country'!$C32)+SUMIFS('9. Other Direct Costs '!$J$12:$J$61,'9. Other Direct Costs '!$F$12:$F$61,IF($C$11="ALL THEMES","*",$C$11),'9. Other Direct Costs '!$F$12:$F$61,'Summary of Cost by Country'!$C32)+SUMIFS('10. Indirect Costs'!$L$13:$L$62,'10. Indirect Costs'!$E$13:$E$62,IF($C$11="ALL THEMES","*",$C$11),'10. Indirect Costs'!$E$13:$E$62,'Summary of Cost by Country'!$C32)</f>
        <v>0</v>
      </c>
      <c r="E32" s="269">
        <f>SUMIFS('2. Staff Costs (Annual)'!$S$13:$S$312,'2. Staff Costs (Annual)'!$F$13:$F$312,IF($C$11="ALL THEMES","*",$C$11),'2. Staff Costs (Annual)'!$F$13:$F$312,$C32)+SUMIFS('3.Travel,Subsistence&amp;Conference'!$M$12:$M$70,'3.Travel,Subsistence&amp;Conference'!$G$12:$G$70,IF($C$11="ALL THEMES","*",$C$11),'3.Travel,Subsistence&amp;Conference'!$G$12:$G$70,'Summary of Cost by Country'!$C32)+SUMIFS('4. Equipment'!$L$12:$L$82,'4. Equipment'!$F$12:$F$82,IF($C$11="ALL THEMES","*",$C$11),'4. Equipment'!$F$12:$F$82,$C32)+SUMIFS('5. Consumables'!$L$12:$L$61,'5. Consumables'!$F$12:$F$61,IF($C$11="ALL THEMES","*",$C$11),'5. Consumables'!$F$12:$F$61,'Summary of Cost by Country'!$C32)+SUMIFS('6. CEI'!$L$12:$L$61,'6. CEI'!$F$12:$F$61,IF($C$11="ALL THEMES","*",$C$11),'6. CEI'!$F$12:$F$61,'Summary of Cost by Country'!$C32)+SUMIFS('7. Dissemination'!$L$12:$L$61,'7. Dissemination'!$F$12:$F$61,IF($C$11="ALL THEMES","*",$C$11),'7. Dissemination'!$F$12:$F$61,'Summary of Cost by Country'!$C32)+SUMIFS('8.MonitoringEvaluation&amp;Learning'!$L$12:$L$61,'8.MonitoringEvaluation&amp;Learning'!$F$12:$F$61,IF($C$11="ALL THEMES","*",$C$11),'8.MonitoringEvaluation&amp;Learning'!$F$12:$F$61,'Summary of Cost by Country'!$C32)+SUMIFS('9. Other Direct Costs '!$L$12:$L$61,'9. Other Direct Costs '!$F$12:$F$61,IF($C$11="ALL THEMES","*",$C$11),'9. Other Direct Costs '!$F$12:$F$61,'Summary of Cost by Country'!$C32)+SUMIFS('10. Indirect Costs'!$P$13:$P$62,'10. Indirect Costs'!$E$13:$E$62,IF($C$11="ALL THEMES","*",$C$11),'10. Indirect Costs'!$E$13:$E$62,'Summary of Cost by Country'!$C32)</f>
        <v>0</v>
      </c>
      <c r="F32" s="269">
        <f>SUMIFS('2. Staff Costs (Annual)'!$X$13:$X$312,'2. Staff Costs (Annual)'!$F$13:$F$312,IF($C$11="ALL THEMES","*",$C$11),'2. Staff Costs (Annual)'!$F$13:$F$312,$C32)+SUMIFS('3.Travel,Subsistence&amp;Conference'!$M$12:$M$70,'3.Travel,Subsistence&amp;Conference'!$G$12:$G$70,IF($C$11="ALL THEMES","*",$C$11),'3.Travel,Subsistence&amp;Conference'!$G$12:$G$70,'Summary of Cost by Country'!$C32)+SUMIFS('4. Equipment'!$N$12:$N$82,'4. Equipment'!$F$12:$F$82,IF($C$11="ALL THEMES","*",$C$11),'4. Equipment'!$F$12:$F$82,$C32)+SUMIFS('5. Consumables'!$N$12:$N$61,'5. Consumables'!$F$12:$F$61,IF($C$11="ALL THEMES","*",$C$11),'5. Consumables'!$F$12:$F$61,'Summary of Cost by Country'!$C32)+SUMIFS('6. CEI'!$N$12:$N$61,'6. CEI'!$F$12:$F$61,IF($C$11="ALL THEMES","*",$C$11),'6. CEI'!$F$12:$F$61,'Summary of Cost by Country'!$C32)+SUMIFS('7. Dissemination'!$N$12:$N$61,'7. Dissemination'!$F$12:$F$61,IF($C$11="ALL THEMES","*",$C$11),'7. Dissemination'!$F$12:$F$61,'Summary of Cost by Country'!$C32)+SUMIFS('8.MonitoringEvaluation&amp;Learning'!$N$12:$N$61,'8.MonitoringEvaluation&amp;Learning'!$F$12:$F$61,IF($C$11="ALL THEMES","*",$C$11),'8.MonitoringEvaluation&amp;Learning'!$F$12:$F$61,'Summary of Cost by Country'!$C32)+SUMIFS('9. Other Direct Costs '!$N$12:$N$61,'9. Other Direct Costs '!$F$12:$F$61,IF($C$11="ALL THEMES","*",$C$11),'9. Other Direct Costs '!$F$12:$F$61,'Summary of Cost by Country'!$C32)+SUMIFS('10. Indirect Costs'!$T$13:$T$62,'10. Indirect Costs'!$E$13:$E$62,IF($C$11="ALL THEMES","*",$C$11),'10. Indirect Costs'!$E$13:$E$62,'Summary of Cost by Country'!$C32)</f>
        <v>0</v>
      </c>
      <c r="G32" s="269">
        <f>SUMIFS('2. Staff Costs (Annual)'!$AC$13:$AC$312,'2. Staff Costs (Annual)'!$F$13:$F$312,IF($C$11="ALL THEMES","*",$C$11),'2. Staff Costs (Annual)'!$F$13:$F$312,$C32)+SUMIFS('3.Travel,Subsistence&amp;Conference'!$O$12:$O$70,'3.Travel,Subsistence&amp;Conference'!$G$12:$G$70,IF($C$11="ALL THEMES","*",$C$11),'3.Travel,Subsistence&amp;Conference'!$G$12:$G$70,'Summary of Cost by Country'!$C32)+SUMIFS('4. Equipment'!$P$12:$P$82,'4. Equipment'!$F$12:$F$82,IF($C$11="ALL THEMES","*",$C$11),'4. Equipment'!$F$12:$F$82,$C32)+SUMIFS('5. Consumables'!$P$12:$P$61,'5. Consumables'!$F$12:$F$61,IF($C$11="ALL THEMES","*",$C$11),'5. Consumables'!$F$12:$F$61,'Summary of Cost by Country'!$C32)+SUMIFS('6. CEI'!$P$12:$P$61,'6. CEI'!$F$12:$F$61,IF($C$11="ALL THEMES","*",$C$11),'6. CEI'!$F$12:$F$61,'Summary of Cost by Country'!$C32)+SUMIFS('7. Dissemination'!$P$12:$P$61,'7. Dissemination'!$F$12:$F$61,IF($C$11="ALL THEMES","*",$C$11),'7. Dissemination'!$F$12:$F$61,'Summary of Cost by Country'!$C32)+SUMIFS('8.MonitoringEvaluation&amp;Learning'!$P$12:$P$61,'8.MonitoringEvaluation&amp;Learning'!$F$12:$F$61,IF($C$11="ALL THEMES","*",$C$11),'8.MonitoringEvaluation&amp;Learning'!$F$12:$F$61,'Summary of Cost by Country'!$C32)+SUMIFS('9. Other Direct Costs '!$P$12:$P$61,'9. Other Direct Costs '!$F$12:$F$61,IF($C$11="ALL THEMES","*",$C$11),'9. Other Direct Costs '!$F$12:$F$61,'Summary of Cost by Country'!$C32)+SUMIFS('10. Indirect Costs'!$X$13:$X$62,'10. Indirect Costs'!$E$13:$E$62,IF($C$11="ALL THEMES","*",$C$11),'10. Indirect Costs'!$E$13:$E$62,'Summary of Cost by Country'!$C32)</f>
        <v>0</v>
      </c>
      <c r="H32" s="269">
        <f>SUMIFS('2. Staff Costs (Annual)'!$AH$13:$AH$312,'2. Staff Costs (Annual)'!$F$13:$F$312,IF($C$11="ALL THEMES","*",$C$11),'2. Staff Costs (Annual)'!$F$13:$F$312,$C32)+SUMIFS('3.Travel,Subsistence&amp;Conference'!$Q$12:$Q$70,'3.Travel,Subsistence&amp;Conference'!$G$12:$G$70,IF($C$11="ALL THEMES","*",$C$11),'3.Travel,Subsistence&amp;Conference'!$G$12:$G$70,'Summary of Cost by Country'!$C32)+SUMIFS('4. Equipment'!$R$12:$R$82,'4. Equipment'!$F$12:$F$82,IF($C$11="ALL THEMES","*",$C$11),'4. Equipment'!$F$12:$F$82,$C32)+SUMIFS('5. Consumables'!$R$12:$R$61,'5. Consumables'!$F$12:$F$61,IF($C$11="ALL THEMES","*",$C$11),'5. Consumables'!$F$12:$F$61,'Summary of Cost by Country'!$C32)+SUMIFS('6. CEI'!$R$12:$R$61,'6. CEI'!$F$12:$F$61,IF($C$11="ALL THEMES","*",$C$11),'6. CEI'!$F$12:$F$61,'Summary of Cost by Country'!$C32)+SUMIFS('7. Dissemination'!$R$12:$R$61,'7. Dissemination'!$F$12:$F$61,IF($C$11="ALL THEMES","*",$C$11),'7. Dissemination'!$F$12:$F$61,'Summary of Cost by Country'!$C32)+SUMIFS('8.MonitoringEvaluation&amp;Learning'!$R$12:$R$61,'8.MonitoringEvaluation&amp;Learning'!$F$12:$F$61,IF($C$11="ALL THEMES","*",$C$11),'8.MonitoringEvaluation&amp;Learning'!$F$12:$F$61,'Summary of Cost by Country'!$C32)+SUMIFS('9. Other Direct Costs '!$R$12:$R$61,'9. Other Direct Costs '!$F$12:$F$61,IF($C$11="ALL THEMES","*",$C$11),'9. Other Direct Costs '!$F$12:$F$61,'Summary of Cost by Country'!$C32)+SUMIFS('10. Indirect Costs'!$AB$13:$AB$62,'10. Indirect Costs'!$E$13:$E$62,IF($C$11="ALL THEMES","*",$C$11),'10. Indirect Costs'!$E$13:$E$62,'Summary of Cost by Country'!$C32)</f>
        <v>0</v>
      </c>
      <c r="I32" s="279">
        <f t="shared" si="2"/>
        <v>0</v>
      </c>
      <c r="J32" s="4"/>
    </row>
    <row r="33" spans="2:14" ht="30" customHeight="1" x14ac:dyDescent="0.25">
      <c r="B33" s="51">
        <f t="shared" si="1"/>
        <v>19</v>
      </c>
      <c r="C33" s="446"/>
      <c r="D33" s="269">
        <f>SUMIFS('2. Staff Costs (Annual)'!$N$13:$N$312,'2. Staff Costs (Annual)'!$F$13:$F$312,IF($C$11="ALL THEMES","*",$C$11),'2. Staff Costs (Annual)'!$F$13:$F$312,$C33)+SUMIFS('3.Travel,Subsistence&amp;Conference'!$K$12:$K$70,'3.Travel,Subsistence&amp;Conference'!$G$12:$G$70,IF($C$11="ALL THEMES","*",$C$11),'3.Travel,Subsistence&amp;Conference'!$G$12:$G$70,'Summary of Cost by Country'!$C33)+SUMIFS('4. Equipment'!$J$12:$J$82,'4. Equipment'!$F$12:$F$82,IF($C$11="ALL THEMES","*",$C$11),'4. Equipment'!$F$12:$F$82,$C33)+SUMIFS('5. Consumables'!$J$12:$J$61,'5. Consumables'!$F$12:$F$61,IF($C$11="ALL THEMES","*",$C$11),'5. Consumables'!$F$12:$F$61,'Summary of Cost by Country'!$C33)+SUMIFS('6. CEI'!$J$12:$J$61,'6. CEI'!$F$12:$F$61,IF($C$11="ALL THEMES","*",$C$11),'6. CEI'!$F$12:$F$61,'Summary of Cost by Country'!$C33)+SUMIFS('7. Dissemination'!$J$12:$J$61,'7. Dissemination'!$F$12:$F$61,IF($C$11="ALL THEMES","*",$C$11),'7. Dissemination'!$F$12:$F$61,'Summary of Cost by Country'!$C33)+SUMIFS('8.MonitoringEvaluation&amp;Learning'!$J$12:$J$61,'8.MonitoringEvaluation&amp;Learning'!$F$12:$F$61,IF($C$11="ALL THEMES","*",$C$11),'8.MonitoringEvaluation&amp;Learning'!$F$12:$F$61,'Summary of Cost by Country'!$C33)+SUMIFS('9. Other Direct Costs '!$J$12:$J$61,'9. Other Direct Costs '!$F$12:$F$61,IF($C$11="ALL THEMES","*",$C$11),'9. Other Direct Costs '!$F$12:$F$61,'Summary of Cost by Country'!$C33)+SUMIFS('10. Indirect Costs'!$L$13:$L$62,'10. Indirect Costs'!$E$13:$E$62,IF($C$11="ALL THEMES","*",$C$11),'10. Indirect Costs'!$E$13:$E$62,'Summary of Cost by Country'!$C33)</f>
        <v>0</v>
      </c>
      <c r="E33" s="269">
        <f>SUMIFS('2. Staff Costs (Annual)'!$S$13:$S$312,'2. Staff Costs (Annual)'!$F$13:$F$312,IF($C$11="ALL THEMES","*",$C$11),'2. Staff Costs (Annual)'!$F$13:$F$312,$C33)+SUMIFS('3.Travel,Subsistence&amp;Conference'!$M$12:$M$70,'3.Travel,Subsistence&amp;Conference'!$G$12:$G$70,IF($C$11="ALL THEMES","*",$C$11),'3.Travel,Subsistence&amp;Conference'!$G$12:$G$70,'Summary of Cost by Country'!$C33)+SUMIFS('4. Equipment'!$L$12:$L$82,'4. Equipment'!$F$12:$F$82,IF($C$11="ALL THEMES","*",$C$11),'4. Equipment'!$F$12:$F$82,$C33)+SUMIFS('5. Consumables'!$L$12:$L$61,'5. Consumables'!$F$12:$F$61,IF($C$11="ALL THEMES","*",$C$11),'5. Consumables'!$F$12:$F$61,'Summary of Cost by Country'!$C33)+SUMIFS('6. CEI'!$L$12:$L$61,'6. CEI'!$F$12:$F$61,IF($C$11="ALL THEMES","*",$C$11),'6. CEI'!$F$12:$F$61,'Summary of Cost by Country'!$C33)+SUMIFS('7. Dissemination'!$L$12:$L$61,'7. Dissemination'!$F$12:$F$61,IF($C$11="ALL THEMES","*",$C$11),'7. Dissemination'!$F$12:$F$61,'Summary of Cost by Country'!$C33)+SUMIFS('8.MonitoringEvaluation&amp;Learning'!$L$12:$L$61,'8.MonitoringEvaluation&amp;Learning'!$F$12:$F$61,IF($C$11="ALL THEMES","*",$C$11),'8.MonitoringEvaluation&amp;Learning'!$F$12:$F$61,'Summary of Cost by Country'!$C33)+SUMIFS('9. Other Direct Costs '!$L$12:$L$61,'9. Other Direct Costs '!$F$12:$F$61,IF($C$11="ALL THEMES","*",$C$11),'9. Other Direct Costs '!$F$12:$F$61,'Summary of Cost by Country'!$C33)+SUMIFS('10. Indirect Costs'!$P$13:$P$62,'10. Indirect Costs'!$E$13:$E$62,IF($C$11="ALL THEMES","*",$C$11),'10. Indirect Costs'!$E$13:$E$62,'Summary of Cost by Country'!$C33)</f>
        <v>0</v>
      </c>
      <c r="F33" s="269">
        <f>SUMIFS('2. Staff Costs (Annual)'!$X$13:$X$312,'2. Staff Costs (Annual)'!$F$13:$F$312,IF($C$11="ALL THEMES","*",$C$11),'2. Staff Costs (Annual)'!$F$13:$F$312,$C33)+SUMIFS('3.Travel,Subsistence&amp;Conference'!$M$12:$M$70,'3.Travel,Subsistence&amp;Conference'!$G$12:$G$70,IF($C$11="ALL THEMES","*",$C$11),'3.Travel,Subsistence&amp;Conference'!$G$12:$G$70,'Summary of Cost by Country'!$C33)+SUMIFS('4. Equipment'!$N$12:$N$82,'4. Equipment'!$F$12:$F$82,IF($C$11="ALL THEMES","*",$C$11),'4. Equipment'!$F$12:$F$82,$C33)+SUMIFS('5. Consumables'!$N$12:$N$61,'5. Consumables'!$F$12:$F$61,IF($C$11="ALL THEMES","*",$C$11),'5. Consumables'!$F$12:$F$61,'Summary of Cost by Country'!$C33)+SUMIFS('6. CEI'!$N$12:$N$61,'6. CEI'!$F$12:$F$61,IF($C$11="ALL THEMES","*",$C$11),'6. CEI'!$F$12:$F$61,'Summary of Cost by Country'!$C33)+SUMIFS('7. Dissemination'!$N$12:$N$61,'7. Dissemination'!$F$12:$F$61,IF($C$11="ALL THEMES","*",$C$11),'7. Dissemination'!$F$12:$F$61,'Summary of Cost by Country'!$C33)+SUMIFS('8.MonitoringEvaluation&amp;Learning'!$N$12:$N$61,'8.MonitoringEvaluation&amp;Learning'!$F$12:$F$61,IF($C$11="ALL THEMES","*",$C$11),'8.MonitoringEvaluation&amp;Learning'!$F$12:$F$61,'Summary of Cost by Country'!$C33)+SUMIFS('9. Other Direct Costs '!$N$12:$N$61,'9. Other Direct Costs '!$F$12:$F$61,IF($C$11="ALL THEMES","*",$C$11),'9. Other Direct Costs '!$F$12:$F$61,'Summary of Cost by Country'!$C33)+SUMIFS('10. Indirect Costs'!$T$13:$T$62,'10. Indirect Costs'!$E$13:$E$62,IF($C$11="ALL THEMES","*",$C$11),'10. Indirect Costs'!$E$13:$E$62,'Summary of Cost by Country'!$C33)</f>
        <v>0</v>
      </c>
      <c r="G33" s="269">
        <f>SUMIFS('2. Staff Costs (Annual)'!$AC$13:$AC$312,'2. Staff Costs (Annual)'!$F$13:$F$312,IF($C$11="ALL THEMES","*",$C$11),'2. Staff Costs (Annual)'!$F$13:$F$312,$C33)+SUMIFS('3.Travel,Subsistence&amp;Conference'!$O$12:$O$70,'3.Travel,Subsistence&amp;Conference'!$G$12:$G$70,IF($C$11="ALL THEMES","*",$C$11),'3.Travel,Subsistence&amp;Conference'!$G$12:$G$70,'Summary of Cost by Country'!$C33)+SUMIFS('4. Equipment'!$P$12:$P$82,'4. Equipment'!$F$12:$F$82,IF($C$11="ALL THEMES","*",$C$11),'4. Equipment'!$F$12:$F$82,$C33)+SUMIFS('5. Consumables'!$P$12:$P$61,'5. Consumables'!$F$12:$F$61,IF($C$11="ALL THEMES","*",$C$11),'5. Consumables'!$F$12:$F$61,'Summary of Cost by Country'!$C33)+SUMIFS('6. CEI'!$P$12:$P$61,'6. CEI'!$F$12:$F$61,IF($C$11="ALL THEMES","*",$C$11),'6. CEI'!$F$12:$F$61,'Summary of Cost by Country'!$C33)+SUMIFS('7. Dissemination'!$P$12:$P$61,'7. Dissemination'!$F$12:$F$61,IF($C$11="ALL THEMES","*",$C$11),'7. Dissemination'!$F$12:$F$61,'Summary of Cost by Country'!$C33)+SUMIFS('8.MonitoringEvaluation&amp;Learning'!$P$12:$P$61,'8.MonitoringEvaluation&amp;Learning'!$F$12:$F$61,IF($C$11="ALL THEMES","*",$C$11),'8.MonitoringEvaluation&amp;Learning'!$F$12:$F$61,'Summary of Cost by Country'!$C33)+SUMIFS('9. Other Direct Costs '!$P$12:$P$61,'9. Other Direct Costs '!$F$12:$F$61,IF($C$11="ALL THEMES","*",$C$11),'9. Other Direct Costs '!$F$12:$F$61,'Summary of Cost by Country'!$C33)+SUMIFS('10. Indirect Costs'!$X$13:$X$62,'10. Indirect Costs'!$E$13:$E$62,IF($C$11="ALL THEMES","*",$C$11),'10. Indirect Costs'!$E$13:$E$62,'Summary of Cost by Country'!$C33)</f>
        <v>0</v>
      </c>
      <c r="H33" s="269">
        <f>SUMIFS('2. Staff Costs (Annual)'!$AH$13:$AH$312,'2. Staff Costs (Annual)'!$F$13:$F$312,IF($C$11="ALL THEMES","*",$C$11),'2. Staff Costs (Annual)'!$F$13:$F$312,$C33)+SUMIFS('3.Travel,Subsistence&amp;Conference'!$Q$12:$Q$70,'3.Travel,Subsistence&amp;Conference'!$G$12:$G$70,IF($C$11="ALL THEMES","*",$C$11),'3.Travel,Subsistence&amp;Conference'!$G$12:$G$70,'Summary of Cost by Country'!$C33)+SUMIFS('4. Equipment'!$R$12:$R$82,'4. Equipment'!$F$12:$F$82,IF($C$11="ALL THEMES","*",$C$11),'4. Equipment'!$F$12:$F$82,$C33)+SUMIFS('5. Consumables'!$R$12:$R$61,'5. Consumables'!$F$12:$F$61,IF($C$11="ALL THEMES","*",$C$11),'5. Consumables'!$F$12:$F$61,'Summary of Cost by Country'!$C33)+SUMIFS('6. CEI'!$R$12:$R$61,'6. CEI'!$F$12:$F$61,IF($C$11="ALL THEMES","*",$C$11),'6. CEI'!$F$12:$F$61,'Summary of Cost by Country'!$C33)+SUMIFS('7. Dissemination'!$R$12:$R$61,'7. Dissemination'!$F$12:$F$61,IF($C$11="ALL THEMES","*",$C$11),'7. Dissemination'!$F$12:$F$61,'Summary of Cost by Country'!$C33)+SUMIFS('8.MonitoringEvaluation&amp;Learning'!$R$12:$R$61,'8.MonitoringEvaluation&amp;Learning'!$F$12:$F$61,IF($C$11="ALL THEMES","*",$C$11),'8.MonitoringEvaluation&amp;Learning'!$F$12:$F$61,'Summary of Cost by Country'!$C33)+SUMIFS('9. Other Direct Costs '!$R$12:$R$61,'9. Other Direct Costs '!$F$12:$F$61,IF($C$11="ALL THEMES","*",$C$11),'9. Other Direct Costs '!$F$12:$F$61,'Summary of Cost by Country'!$C33)+SUMIFS('10. Indirect Costs'!$AB$13:$AB$62,'10. Indirect Costs'!$E$13:$E$62,IF($C$11="ALL THEMES","*",$C$11),'10. Indirect Costs'!$E$13:$E$62,'Summary of Cost by Country'!$C33)</f>
        <v>0</v>
      </c>
      <c r="I33" s="279">
        <f t="shared" si="2"/>
        <v>0</v>
      </c>
      <c r="J33" s="4"/>
    </row>
    <row r="34" spans="2:14" ht="30" customHeight="1" thickBot="1" x14ac:dyDescent="0.3">
      <c r="B34" s="51">
        <f t="shared" si="1"/>
        <v>20</v>
      </c>
      <c r="C34" s="446"/>
      <c r="D34" s="269">
        <f>SUMIFS('2. Staff Costs (Annual)'!$N$13:$N$312,'2. Staff Costs (Annual)'!$F$13:$F$312,IF($C$11="ALL THEMES","*",$C$11),'2. Staff Costs (Annual)'!$F$13:$F$312,$C34)+SUMIFS('3.Travel,Subsistence&amp;Conference'!$K$12:$K$70,'3.Travel,Subsistence&amp;Conference'!$G$12:$G$70,IF($C$11="ALL THEMES","*",$C$11),'3.Travel,Subsistence&amp;Conference'!$G$12:$G$70,'Summary of Cost by Country'!$C34)+SUMIFS('4. Equipment'!$J$12:$J$82,'4. Equipment'!$F$12:$F$82,IF($C$11="ALL THEMES","*",$C$11),'4. Equipment'!$F$12:$F$82,$C34)+SUMIFS('5. Consumables'!$J$12:$J$61,'5. Consumables'!$F$12:$F$61,IF($C$11="ALL THEMES","*",$C$11),'5. Consumables'!$F$12:$F$61,'Summary of Cost by Country'!$C34)+SUMIFS('6. CEI'!$J$12:$J$61,'6. CEI'!$F$12:$F$61,IF($C$11="ALL THEMES","*",$C$11),'6. CEI'!$F$12:$F$61,'Summary of Cost by Country'!$C34)+SUMIFS('7. Dissemination'!$J$12:$J$61,'7. Dissemination'!$F$12:$F$61,IF($C$11="ALL THEMES","*",$C$11),'7. Dissemination'!$F$12:$F$61,'Summary of Cost by Country'!$C34)+SUMIFS('8.MonitoringEvaluation&amp;Learning'!$J$12:$J$61,'8.MonitoringEvaluation&amp;Learning'!$F$12:$F$61,IF($C$11="ALL THEMES","*",$C$11),'8.MonitoringEvaluation&amp;Learning'!$F$12:$F$61,'Summary of Cost by Country'!$C34)+SUMIFS('9. Other Direct Costs '!$J$12:$J$61,'9. Other Direct Costs '!$F$12:$F$61,IF($C$11="ALL THEMES","*",$C$11),'9. Other Direct Costs '!$F$12:$F$61,'Summary of Cost by Country'!$C34)+SUMIFS('10. Indirect Costs'!$L$13:$L$62,'10. Indirect Costs'!$E$13:$E$62,IF($C$11="ALL THEMES","*",$C$11),'10. Indirect Costs'!$E$13:$E$62,'Summary of Cost by Country'!$C34)</f>
        <v>0</v>
      </c>
      <c r="E34" s="269">
        <f>SUMIFS('2. Staff Costs (Annual)'!$S$13:$S$312,'2. Staff Costs (Annual)'!$F$13:$F$312,IF($C$11="ALL THEMES","*",$C$11),'2. Staff Costs (Annual)'!$F$13:$F$312,$C34)+SUMIFS('3.Travel,Subsistence&amp;Conference'!$M$12:$M$70,'3.Travel,Subsistence&amp;Conference'!$G$12:$G$70,IF($C$11="ALL THEMES","*",$C$11),'3.Travel,Subsistence&amp;Conference'!$G$12:$G$70,'Summary of Cost by Country'!$C34)+SUMIFS('4. Equipment'!$L$12:$L$82,'4. Equipment'!$F$12:$F$82,IF($C$11="ALL THEMES","*",$C$11),'4. Equipment'!$F$12:$F$82,$C34)+SUMIFS('5. Consumables'!$L$12:$L$61,'5. Consumables'!$F$12:$F$61,IF($C$11="ALL THEMES","*",$C$11),'5. Consumables'!$F$12:$F$61,'Summary of Cost by Country'!$C34)+SUMIFS('6. CEI'!$L$12:$L$61,'6. CEI'!$F$12:$F$61,IF($C$11="ALL THEMES","*",$C$11),'6. CEI'!$F$12:$F$61,'Summary of Cost by Country'!$C34)+SUMIFS('7. Dissemination'!$L$12:$L$61,'7. Dissemination'!$F$12:$F$61,IF($C$11="ALL THEMES","*",$C$11),'7. Dissemination'!$F$12:$F$61,'Summary of Cost by Country'!$C34)+SUMIFS('8.MonitoringEvaluation&amp;Learning'!$L$12:$L$61,'8.MonitoringEvaluation&amp;Learning'!$F$12:$F$61,IF($C$11="ALL THEMES","*",$C$11),'8.MonitoringEvaluation&amp;Learning'!$F$12:$F$61,'Summary of Cost by Country'!$C34)+SUMIFS('9. Other Direct Costs '!$L$12:$L$61,'9. Other Direct Costs '!$F$12:$F$61,IF($C$11="ALL THEMES","*",$C$11),'9. Other Direct Costs '!$F$12:$F$61,'Summary of Cost by Country'!$C34)+SUMIFS('10. Indirect Costs'!$P$13:$P$62,'10. Indirect Costs'!$E$13:$E$62,IF($C$11="ALL THEMES","*",$C$11),'10. Indirect Costs'!$E$13:$E$62,'Summary of Cost by Country'!$C34)</f>
        <v>0</v>
      </c>
      <c r="F34" s="269">
        <f>SUMIFS('2. Staff Costs (Annual)'!$X$13:$X$312,'2. Staff Costs (Annual)'!$F$13:$F$312,IF($C$11="ALL THEMES","*",$C$11),'2. Staff Costs (Annual)'!$F$13:$F$312,$C34)+SUMIFS('3.Travel,Subsistence&amp;Conference'!$M$12:$M$70,'3.Travel,Subsistence&amp;Conference'!$G$12:$G$70,IF($C$11="ALL THEMES","*",$C$11),'3.Travel,Subsistence&amp;Conference'!$G$12:$G$70,'Summary of Cost by Country'!$C34)+SUMIFS('4. Equipment'!$N$12:$N$82,'4. Equipment'!$F$12:$F$82,IF($C$11="ALL THEMES","*",$C$11),'4. Equipment'!$F$12:$F$82,$C34)+SUMIFS('5. Consumables'!$N$12:$N$61,'5. Consumables'!$F$12:$F$61,IF($C$11="ALL THEMES","*",$C$11),'5. Consumables'!$F$12:$F$61,'Summary of Cost by Country'!$C34)+SUMIFS('6. CEI'!$N$12:$N$61,'6. CEI'!$F$12:$F$61,IF($C$11="ALL THEMES","*",$C$11),'6. CEI'!$F$12:$F$61,'Summary of Cost by Country'!$C34)+SUMIFS('7. Dissemination'!$N$12:$N$61,'7. Dissemination'!$F$12:$F$61,IF($C$11="ALL THEMES","*",$C$11),'7. Dissemination'!$F$12:$F$61,'Summary of Cost by Country'!$C34)+SUMIFS('8.MonitoringEvaluation&amp;Learning'!$N$12:$N$61,'8.MonitoringEvaluation&amp;Learning'!$F$12:$F$61,IF($C$11="ALL THEMES","*",$C$11),'8.MonitoringEvaluation&amp;Learning'!$F$12:$F$61,'Summary of Cost by Country'!$C34)+SUMIFS('9. Other Direct Costs '!$N$12:$N$61,'9. Other Direct Costs '!$F$12:$F$61,IF($C$11="ALL THEMES","*",$C$11),'9. Other Direct Costs '!$F$12:$F$61,'Summary of Cost by Country'!$C34)+SUMIFS('10. Indirect Costs'!$T$13:$T$62,'10. Indirect Costs'!$E$13:$E$62,IF($C$11="ALL THEMES","*",$C$11),'10. Indirect Costs'!$E$13:$E$62,'Summary of Cost by Country'!$C34)</f>
        <v>0</v>
      </c>
      <c r="G34" s="269">
        <f>SUMIFS('2. Staff Costs (Annual)'!$AC$13:$AC$312,'2. Staff Costs (Annual)'!$F$13:$F$312,IF($C$11="ALL THEMES","*",$C$11),'2. Staff Costs (Annual)'!$F$13:$F$312,$C34)+SUMIFS('3.Travel,Subsistence&amp;Conference'!$O$12:$O$70,'3.Travel,Subsistence&amp;Conference'!$G$12:$G$70,IF($C$11="ALL THEMES","*",$C$11),'3.Travel,Subsistence&amp;Conference'!$G$12:$G$70,'Summary of Cost by Country'!$C34)+SUMIFS('4. Equipment'!$P$12:$P$82,'4. Equipment'!$F$12:$F$82,IF($C$11="ALL THEMES","*",$C$11),'4. Equipment'!$F$12:$F$82,$C34)+SUMIFS('5. Consumables'!$P$12:$P$61,'5. Consumables'!$F$12:$F$61,IF($C$11="ALL THEMES","*",$C$11),'5. Consumables'!$F$12:$F$61,'Summary of Cost by Country'!$C34)+SUMIFS('6. CEI'!$P$12:$P$61,'6. CEI'!$F$12:$F$61,IF($C$11="ALL THEMES","*",$C$11),'6. CEI'!$F$12:$F$61,'Summary of Cost by Country'!$C34)+SUMIFS('7. Dissemination'!$P$12:$P$61,'7. Dissemination'!$F$12:$F$61,IF($C$11="ALL THEMES","*",$C$11),'7. Dissemination'!$F$12:$F$61,'Summary of Cost by Country'!$C34)+SUMIFS('8.MonitoringEvaluation&amp;Learning'!$P$12:$P$61,'8.MonitoringEvaluation&amp;Learning'!$F$12:$F$61,IF($C$11="ALL THEMES","*",$C$11),'8.MonitoringEvaluation&amp;Learning'!$F$12:$F$61,'Summary of Cost by Country'!$C34)+SUMIFS('9. Other Direct Costs '!$P$12:$P$61,'9. Other Direct Costs '!$F$12:$F$61,IF($C$11="ALL THEMES","*",$C$11),'9. Other Direct Costs '!$F$12:$F$61,'Summary of Cost by Country'!$C34)+SUMIFS('10. Indirect Costs'!$X$13:$X$62,'10. Indirect Costs'!$E$13:$E$62,IF($C$11="ALL THEMES","*",$C$11),'10. Indirect Costs'!$E$13:$E$62,'Summary of Cost by Country'!$C34)</f>
        <v>0</v>
      </c>
      <c r="H34" s="269">
        <f>SUMIFS('2. Staff Costs (Annual)'!$AH$13:$AH$312,'2. Staff Costs (Annual)'!$F$13:$F$312,IF($C$11="ALL THEMES","*",$C$11),'2. Staff Costs (Annual)'!$F$13:$F$312,$C34)+SUMIFS('3.Travel,Subsistence&amp;Conference'!$Q$12:$Q$70,'3.Travel,Subsistence&amp;Conference'!$G$12:$G$70,IF($C$11="ALL THEMES","*",$C$11),'3.Travel,Subsistence&amp;Conference'!$G$12:$G$70,'Summary of Cost by Country'!$C34)+SUMIFS('4. Equipment'!$R$12:$R$82,'4. Equipment'!$F$12:$F$82,IF($C$11="ALL THEMES","*",$C$11),'4. Equipment'!$F$12:$F$82,$C34)+SUMIFS('5. Consumables'!$R$12:$R$61,'5. Consumables'!$F$12:$F$61,IF($C$11="ALL THEMES","*",$C$11),'5. Consumables'!$F$12:$F$61,'Summary of Cost by Country'!$C34)+SUMIFS('6. CEI'!$R$12:$R$61,'6. CEI'!$F$12:$F$61,IF($C$11="ALL THEMES","*",$C$11),'6. CEI'!$F$12:$F$61,'Summary of Cost by Country'!$C34)+SUMIFS('7. Dissemination'!$R$12:$R$61,'7. Dissemination'!$F$12:$F$61,IF($C$11="ALL THEMES","*",$C$11),'7. Dissemination'!$F$12:$F$61,'Summary of Cost by Country'!$C34)+SUMIFS('8.MonitoringEvaluation&amp;Learning'!$R$12:$R$61,'8.MonitoringEvaluation&amp;Learning'!$F$12:$F$61,IF($C$11="ALL THEMES","*",$C$11),'8.MonitoringEvaluation&amp;Learning'!$F$12:$F$61,'Summary of Cost by Country'!$C34)+SUMIFS('9. Other Direct Costs '!$R$12:$R$61,'9. Other Direct Costs '!$F$12:$F$61,IF($C$11="ALL THEMES","*",$C$11),'9. Other Direct Costs '!$F$12:$F$61,'Summary of Cost by Country'!$C34)+SUMIFS('10. Indirect Costs'!$AB$13:$AB$62,'10. Indirect Costs'!$E$13:$E$62,IF($C$11="ALL THEMES","*",$C$11),'10. Indirect Costs'!$E$13:$E$62,'Summary of Cost by Country'!$C34)</f>
        <v>0</v>
      </c>
      <c r="I34" s="279">
        <f t="shared" si="2"/>
        <v>0</v>
      </c>
      <c r="J34" s="4"/>
    </row>
    <row r="35" spans="2:14" ht="30.75" customHeight="1" thickBot="1" x14ac:dyDescent="0.3">
      <c r="B35" s="4"/>
      <c r="C35" s="52" t="s">
        <v>6</v>
      </c>
      <c r="D35" s="271">
        <f t="shared" ref="D35:I35" si="3">SUM(D15:D34)</f>
        <v>0</v>
      </c>
      <c r="E35" s="271">
        <f t="shared" si="3"/>
        <v>0</v>
      </c>
      <c r="F35" s="271">
        <f t="shared" si="3"/>
        <v>0</v>
      </c>
      <c r="G35" s="271">
        <f t="shared" si="3"/>
        <v>0</v>
      </c>
      <c r="H35" s="271">
        <f t="shared" si="3"/>
        <v>0</v>
      </c>
      <c r="I35" s="268">
        <f t="shared" si="3"/>
        <v>0</v>
      </c>
      <c r="J35" s="4"/>
    </row>
    <row r="36" spans="2:14" ht="8.25" customHeight="1" x14ac:dyDescent="0.25">
      <c r="B36" s="4"/>
      <c r="C36" s="4"/>
      <c r="D36" s="4"/>
      <c r="E36" s="4"/>
      <c r="F36" s="4"/>
      <c r="G36" s="4"/>
      <c r="H36" s="4"/>
      <c r="I36" s="4"/>
      <c r="J36" s="4"/>
    </row>
    <row r="37" spans="2:14" ht="8.25" customHeight="1" thickBot="1" x14ac:dyDescent="0.3">
      <c r="B37" s="4"/>
      <c r="C37" s="4"/>
      <c r="D37" s="4"/>
      <c r="E37" s="4"/>
      <c r="F37" s="4"/>
      <c r="G37" s="4"/>
      <c r="H37" s="4"/>
      <c r="I37" s="4"/>
      <c r="J37" s="4"/>
    </row>
    <row r="38" spans="2:14" ht="30" customHeight="1" thickBot="1" x14ac:dyDescent="0.3">
      <c r="B38" s="4"/>
      <c r="C38" s="168" t="s">
        <v>29</v>
      </c>
      <c r="D38" s="255" t="s">
        <v>30</v>
      </c>
      <c r="E38" s="255" t="s">
        <v>31</v>
      </c>
      <c r="F38" s="255" t="s">
        <v>32</v>
      </c>
      <c r="G38" s="255" t="s">
        <v>33</v>
      </c>
      <c r="H38" s="256" t="s">
        <v>34</v>
      </c>
      <c r="I38" s="260" t="s">
        <v>35</v>
      </c>
      <c r="J38" s="4"/>
    </row>
    <row r="39" spans="2:14" ht="30" customHeight="1" x14ac:dyDescent="0.25">
      <c r="B39" s="51">
        <v>1</v>
      </c>
      <c r="C39" s="214" t="str">
        <f ca="1">IFERROR(OFFSET('1. Staff Posts&amp;Salary (Listing)'!$D$1,MATCH(B39,'1. Staff Posts&amp;Salary (Listing)'!$P:$P,0)-1,0),"")</f>
        <v/>
      </c>
      <c r="D39" s="275" t="str">
        <f>IFERROR(D15/$D$35,"")</f>
        <v/>
      </c>
      <c r="E39" s="275" t="str">
        <f>IFERROR(E15/$E$35,"")</f>
        <v/>
      </c>
      <c r="F39" s="275" t="str">
        <f t="shared" ref="F39:H39" si="4">IFERROR(F15/$E$35,"")</f>
        <v/>
      </c>
      <c r="G39" s="275" t="str">
        <f t="shared" si="4"/>
        <v/>
      </c>
      <c r="H39" s="275" t="str">
        <f t="shared" si="4"/>
        <v/>
      </c>
      <c r="I39" s="281" t="str">
        <f>IFERROR(I15/$I$35,"")</f>
        <v/>
      </c>
      <c r="J39" s="4"/>
    </row>
    <row r="40" spans="2:14" ht="30" customHeight="1" x14ac:dyDescent="0.25">
      <c r="B40" s="51">
        <f>B39+1</f>
        <v>2</v>
      </c>
      <c r="C40" s="214" t="str">
        <f ca="1">IFERROR(OFFSET('1. Staff Posts&amp;Salary (Listing)'!$D$1,MATCH(B40,'1. Staff Posts&amp;Salary (Listing)'!$P:$P,0)-1,0),"")</f>
        <v/>
      </c>
      <c r="D40" s="275" t="str">
        <f t="shared" ref="D40:D58" si="5">IFERROR(D16/$D$35,"")</f>
        <v/>
      </c>
      <c r="E40" s="275" t="str">
        <f t="shared" ref="E40:H58" si="6">IFERROR(E16/$E$35,"")</f>
        <v/>
      </c>
      <c r="F40" s="275" t="str">
        <f t="shared" si="6"/>
        <v/>
      </c>
      <c r="G40" s="275" t="str">
        <f t="shared" si="6"/>
        <v/>
      </c>
      <c r="H40" s="275" t="str">
        <f t="shared" si="6"/>
        <v/>
      </c>
      <c r="I40" s="281" t="str">
        <f t="shared" ref="I40:I58" si="7">IFERROR(I16/$I$35,"")</f>
        <v/>
      </c>
      <c r="J40" s="4"/>
      <c r="N40" s="160"/>
    </row>
    <row r="41" spans="2:14" ht="30" customHeight="1" x14ac:dyDescent="0.25">
      <c r="B41" s="51">
        <f t="shared" ref="B41:B58" si="8">B40+1</f>
        <v>3</v>
      </c>
      <c r="C41" s="214" t="str">
        <f ca="1">IFERROR(OFFSET('1. Staff Posts&amp;Salary (Listing)'!$D$1,MATCH(B41,'1. Staff Posts&amp;Salary (Listing)'!$P:$P,0)-1,0),"")</f>
        <v/>
      </c>
      <c r="D41" s="275" t="str">
        <f t="shared" si="5"/>
        <v/>
      </c>
      <c r="E41" s="275" t="str">
        <f t="shared" si="6"/>
        <v/>
      </c>
      <c r="F41" s="275" t="str">
        <f t="shared" si="6"/>
        <v/>
      </c>
      <c r="G41" s="275" t="str">
        <f t="shared" si="6"/>
        <v/>
      </c>
      <c r="H41" s="275" t="str">
        <f t="shared" si="6"/>
        <v/>
      </c>
      <c r="I41" s="281" t="str">
        <f t="shared" si="7"/>
        <v/>
      </c>
      <c r="J41" s="4"/>
      <c r="N41" s="160"/>
    </row>
    <row r="42" spans="2:14" ht="30" customHeight="1" x14ac:dyDescent="0.25">
      <c r="B42" s="51">
        <f t="shared" si="8"/>
        <v>4</v>
      </c>
      <c r="C42" s="214" t="str">
        <f ca="1">IFERROR(OFFSET('1. Staff Posts&amp;Salary (Listing)'!$D$1,MATCH(B42,'1. Staff Posts&amp;Salary (Listing)'!$P:$P,0)-1,0),"")</f>
        <v/>
      </c>
      <c r="D42" s="275" t="str">
        <f t="shared" si="5"/>
        <v/>
      </c>
      <c r="E42" s="275" t="str">
        <f t="shared" si="6"/>
        <v/>
      </c>
      <c r="F42" s="275" t="str">
        <f t="shared" si="6"/>
        <v/>
      </c>
      <c r="G42" s="275" t="str">
        <f t="shared" si="6"/>
        <v/>
      </c>
      <c r="H42" s="275" t="str">
        <f t="shared" si="6"/>
        <v/>
      </c>
      <c r="I42" s="281" t="str">
        <f t="shared" si="7"/>
        <v/>
      </c>
      <c r="J42" s="4"/>
      <c r="N42" s="160"/>
    </row>
    <row r="43" spans="2:14" ht="30" customHeight="1" x14ac:dyDescent="0.25">
      <c r="B43" s="51">
        <f t="shared" si="8"/>
        <v>5</v>
      </c>
      <c r="C43" s="214" t="str">
        <f ca="1">IFERROR(OFFSET('1. Staff Posts&amp;Salary (Listing)'!$D$1,MATCH(B43,'1. Staff Posts&amp;Salary (Listing)'!$P:$P,0)-1,0),"")</f>
        <v/>
      </c>
      <c r="D43" s="275" t="str">
        <f t="shared" si="5"/>
        <v/>
      </c>
      <c r="E43" s="275" t="str">
        <f t="shared" si="6"/>
        <v/>
      </c>
      <c r="F43" s="275" t="str">
        <f t="shared" si="6"/>
        <v/>
      </c>
      <c r="G43" s="275" t="str">
        <f t="shared" si="6"/>
        <v/>
      </c>
      <c r="H43" s="275" t="str">
        <f t="shared" si="6"/>
        <v/>
      </c>
      <c r="I43" s="281" t="str">
        <f t="shared" si="7"/>
        <v/>
      </c>
      <c r="J43" s="4"/>
      <c r="N43" s="160"/>
    </row>
    <row r="44" spans="2:14" ht="30" customHeight="1" x14ac:dyDescent="0.25">
      <c r="B44" s="51">
        <f t="shared" si="8"/>
        <v>6</v>
      </c>
      <c r="C44" s="214" t="str">
        <f ca="1">IFERROR(OFFSET('1. Staff Posts&amp;Salary (Listing)'!$D$1,MATCH(B44,'1. Staff Posts&amp;Salary (Listing)'!$P:$P,0)-1,0),"")</f>
        <v/>
      </c>
      <c r="D44" s="275" t="str">
        <f t="shared" si="5"/>
        <v/>
      </c>
      <c r="E44" s="275" t="str">
        <f t="shared" si="6"/>
        <v/>
      </c>
      <c r="F44" s="275" t="str">
        <f t="shared" si="6"/>
        <v/>
      </c>
      <c r="G44" s="275" t="str">
        <f t="shared" si="6"/>
        <v/>
      </c>
      <c r="H44" s="275" t="str">
        <f t="shared" si="6"/>
        <v/>
      </c>
      <c r="I44" s="281" t="str">
        <f t="shared" si="7"/>
        <v/>
      </c>
      <c r="J44" s="4"/>
      <c r="N44" s="160"/>
    </row>
    <row r="45" spans="2:14" ht="30" customHeight="1" x14ac:dyDescent="0.25">
      <c r="B45" s="51">
        <f t="shared" si="8"/>
        <v>7</v>
      </c>
      <c r="C45" s="214" t="str">
        <f ca="1">IFERROR(OFFSET('1. Staff Posts&amp;Salary (Listing)'!$D$1,MATCH(B45,'1. Staff Posts&amp;Salary (Listing)'!$P:$P,0)-1,0),"")</f>
        <v/>
      </c>
      <c r="D45" s="275" t="str">
        <f t="shared" si="5"/>
        <v/>
      </c>
      <c r="E45" s="275" t="str">
        <f t="shared" si="6"/>
        <v/>
      </c>
      <c r="F45" s="275" t="str">
        <f t="shared" si="6"/>
        <v/>
      </c>
      <c r="G45" s="275" t="str">
        <f t="shared" si="6"/>
        <v/>
      </c>
      <c r="H45" s="275" t="str">
        <f t="shared" si="6"/>
        <v/>
      </c>
      <c r="I45" s="281" t="str">
        <f t="shared" si="7"/>
        <v/>
      </c>
      <c r="J45" s="4"/>
      <c r="N45" s="160"/>
    </row>
    <row r="46" spans="2:14" ht="30" customHeight="1" x14ac:dyDescent="0.25">
      <c r="B46" s="51">
        <f t="shared" si="8"/>
        <v>8</v>
      </c>
      <c r="C46" s="214" t="str">
        <f ca="1">IFERROR(OFFSET('1. Staff Posts&amp;Salary (Listing)'!$D$1,MATCH(B46,'1. Staff Posts&amp;Salary (Listing)'!$P:$P,0)-1,0),"")</f>
        <v/>
      </c>
      <c r="D46" s="275" t="str">
        <f t="shared" si="5"/>
        <v/>
      </c>
      <c r="E46" s="275" t="str">
        <f t="shared" si="6"/>
        <v/>
      </c>
      <c r="F46" s="275" t="str">
        <f t="shared" si="6"/>
        <v/>
      </c>
      <c r="G46" s="275" t="str">
        <f t="shared" si="6"/>
        <v/>
      </c>
      <c r="H46" s="275" t="str">
        <f t="shared" si="6"/>
        <v/>
      </c>
      <c r="I46" s="281" t="str">
        <f t="shared" si="7"/>
        <v/>
      </c>
      <c r="J46" s="4"/>
      <c r="N46" s="160"/>
    </row>
    <row r="47" spans="2:14" ht="30" customHeight="1" x14ac:dyDescent="0.25">
      <c r="B47" s="51">
        <f t="shared" si="8"/>
        <v>9</v>
      </c>
      <c r="C47" s="214" t="str">
        <f ca="1">IFERROR(OFFSET('1. Staff Posts&amp;Salary (Listing)'!$D$1,MATCH(B47,'1. Staff Posts&amp;Salary (Listing)'!$P:$P,0)-1,0),"")</f>
        <v/>
      </c>
      <c r="D47" s="275" t="str">
        <f t="shared" si="5"/>
        <v/>
      </c>
      <c r="E47" s="275" t="str">
        <f t="shared" si="6"/>
        <v/>
      </c>
      <c r="F47" s="275" t="str">
        <f t="shared" si="6"/>
        <v/>
      </c>
      <c r="G47" s="275" t="str">
        <f t="shared" si="6"/>
        <v/>
      </c>
      <c r="H47" s="275" t="str">
        <f t="shared" si="6"/>
        <v/>
      </c>
      <c r="I47" s="281" t="str">
        <f t="shared" si="7"/>
        <v/>
      </c>
      <c r="J47" s="4"/>
      <c r="N47" s="160"/>
    </row>
    <row r="48" spans="2:14" ht="30" customHeight="1" x14ac:dyDescent="0.25">
      <c r="B48" s="51">
        <f t="shared" si="8"/>
        <v>10</v>
      </c>
      <c r="C48" s="214" t="str">
        <f ca="1">IFERROR(OFFSET('1. Staff Posts&amp;Salary (Listing)'!$D$1,MATCH(B48,'1. Staff Posts&amp;Salary (Listing)'!$P:$P,0)-1,0),"")</f>
        <v/>
      </c>
      <c r="D48" s="275" t="str">
        <f t="shared" si="5"/>
        <v/>
      </c>
      <c r="E48" s="275" t="str">
        <f t="shared" si="6"/>
        <v/>
      </c>
      <c r="F48" s="275" t="str">
        <f t="shared" si="6"/>
        <v/>
      </c>
      <c r="G48" s="275" t="str">
        <f t="shared" si="6"/>
        <v/>
      </c>
      <c r="H48" s="275" t="str">
        <f t="shared" si="6"/>
        <v/>
      </c>
      <c r="I48" s="281" t="str">
        <f t="shared" si="7"/>
        <v/>
      </c>
      <c r="J48" s="4"/>
      <c r="N48" s="160"/>
    </row>
    <row r="49" spans="2:14" ht="30" customHeight="1" x14ac:dyDescent="0.25">
      <c r="B49" s="51">
        <f t="shared" si="8"/>
        <v>11</v>
      </c>
      <c r="C49" s="214" t="str">
        <f ca="1">IFERROR(OFFSET('1. Staff Posts&amp;Salary (Listing)'!$D$1,MATCH(B49,'1. Staff Posts&amp;Salary (Listing)'!$P:$P,0)-1,0),"")</f>
        <v/>
      </c>
      <c r="D49" s="275" t="str">
        <f t="shared" si="5"/>
        <v/>
      </c>
      <c r="E49" s="275" t="str">
        <f t="shared" si="6"/>
        <v/>
      </c>
      <c r="F49" s="275" t="str">
        <f t="shared" si="6"/>
        <v/>
      </c>
      <c r="G49" s="275" t="str">
        <f t="shared" si="6"/>
        <v/>
      </c>
      <c r="H49" s="275" t="str">
        <f t="shared" si="6"/>
        <v/>
      </c>
      <c r="I49" s="281" t="str">
        <f t="shared" si="7"/>
        <v/>
      </c>
      <c r="J49" s="4"/>
      <c r="N49" s="160"/>
    </row>
    <row r="50" spans="2:14" ht="30" customHeight="1" x14ac:dyDescent="0.25">
      <c r="B50" s="51">
        <f t="shared" si="8"/>
        <v>12</v>
      </c>
      <c r="C50" s="214" t="str">
        <f ca="1">IFERROR(OFFSET('1. Staff Posts&amp;Salary (Listing)'!$D$1,MATCH(B50,'1. Staff Posts&amp;Salary (Listing)'!$P:$P,0)-1,0),"")</f>
        <v/>
      </c>
      <c r="D50" s="275" t="str">
        <f t="shared" si="5"/>
        <v/>
      </c>
      <c r="E50" s="275" t="str">
        <f t="shared" si="6"/>
        <v/>
      </c>
      <c r="F50" s="275" t="str">
        <f t="shared" si="6"/>
        <v/>
      </c>
      <c r="G50" s="275" t="str">
        <f t="shared" si="6"/>
        <v/>
      </c>
      <c r="H50" s="275" t="str">
        <f t="shared" si="6"/>
        <v/>
      </c>
      <c r="I50" s="281" t="str">
        <f t="shared" si="7"/>
        <v/>
      </c>
      <c r="J50" s="4"/>
      <c r="N50" s="160"/>
    </row>
    <row r="51" spans="2:14" ht="30" customHeight="1" x14ac:dyDescent="0.25">
      <c r="B51" s="51">
        <f t="shared" si="8"/>
        <v>13</v>
      </c>
      <c r="C51" s="214" t="str">
        <f ca="1">IFERROR(OFFSET('1. Staff Posts&amp;Salary (Listing)'!$D$1,MATCH(B51,'1. Staff Posts&amp;Salary (Listing)'!$P:$P,0)-1,0),"")</f>
        <v/>
      </c>
      <c r="D51" s="275" t="str">
        <f t="shared" si="5"/>
        <v/>
      </c>
      <c r="E51" s="275" t="str">
        <f t="shared" si="6"/>
        <v/>
      </c>
      <c r="F51" s="275" t="str">
        <f t="shared" si="6"/>
        <v/>
      </c>
      <c r="G51" s="275" t="str">
        <f t="shared" si="6"/>
        <v/>
      </c>
      <c r="H51" s="275" t="str">
        <f t="shared" si="6"/>
        <v/>
      </c>
      <c r="I51" s="281" t="str">
        <f t="shared" si="7"/>
        <v/>
      </c>
      <c r="J51" s="4"/>
      <c r="N51" s="160"/>
    </row>
    <row r="52" spans="2:14" ht="30" customHeight="1" x14ac:dyDescent="0.25">
      <c r="B52" s="51">
        <f t="shared" si="8"/>
        <v>14</v>
      </c>
      <c r="C52" s="214" t="str">
        <f ca="1">IFERROR(OFFSET('1. Staff Posts&amp;Salary (Listing)'!$D$1,MATCH(B52,'1. Staff Posts&amp;Salary (Listing)'!$P:$P,0)-1,0),"")</f>
        <v/>
      </c>
      <c r="D52" s="275" t="str">
        <f t="shared" si="5"/>
        <v/>
      </c>
      <c r="E52" s="275" t="str">
        <f t="shared" si="6"/>
        <v/>
      </c>
      <c r="F52" s="275" t="str">
        <f t="shared" si="6"/>
        <v/>
      </c>
      <c r="G52" s="275" t="str">
        <f t="shared" si="6"/>
        <v/>
      </c>
      <c r="H52" s="275" t="str">
        <f t="shared" si="6"/>
        <v/>
      </c>
      <c r="I52" s="281" t="str">
        <f t="shared" si="7"/>
        <v/>
      </c>
      <c r="J52" s="4"/>
      <c r="N52" s="160"/>
    </row>
    <row r="53" spans="2:14" ht="30" customHeight="1" x14ac:dyDescent="0.25">
      <c r="B53" s="51">
        <f t="shared" si="8"/>
        <v>15</v>
      </c>
      <c r="C53" s="214" t="str">
        <f ca="1">IFERROR(OFFSET('1. Staff Posts&amp;Salary (Listing)'!$D$1,MATCH(B53,'1. Staff Posts&amp;Salary (Listing)'!$P:$P,0)-1,0),"")</f>
        <v/>
      </c>
      <c r="D53" s="275" t="str">
        <f t="shared" si="5"/>
        <v/>
      </c>
      <c r="E53" s="275" t="str">
        <f t="shared" si="6"/>
        <v/>
      </c>
      <c r="F53" s="275" t="str">
        <f t="shared" si="6"/>
        <v/>
      </c>
      <c r="G53" s="275" t="str">
        <f t="shared" si="6"/>
        <v/>
      </c>
      <c r="H53" s="275" t="str">
        <f t="shared" si="6"/>
        <v/>
      </c>
      <c r="I53" s="281" t="str">
        <f t="shared" si="7"/>
        <v/>
      </c>
      <c r="J53" s="4"/>
    </row>
    <row r="54" spans="2:14" ht="30" customHeight="1" x14ac:dyDescent="0.25">
      <c r="B54" s="51">
        <f t="shared" si="8"/>
        <v>16</v>
      </c>
      <c r="C54" s="214" t="str">
        <f ca="1">IFERROR(OFFSET('1. Staff Posts&amp;Salary (Listing)'!$D$1,MATCH(B54,'1. Staff Posts&amp;Salary (Listing)'!$P:$P,0)-1,0),"")</f>
        <v/>
      </c>
      <c r="D54" s="275" t="str">
        <f t="shared" si="5"/>
        <v/>
      </c>
      <c r="E54" s="275" t="str">
        <f t="shared" si="6"/>
        <v/>
      </c>
      <c r="F54" s="275" t="str">
        <f t="shared" si="6"/>
        <v/>
      </c>
      <c r="G54" s="275" t="str">
        <f t="shared" si="6"/>
        <v/>
      </c>
      <c r="H54" s="275" t="str">
        <f t="shared" si="6"/>
        <v/>
      </c>
      <c r="I54" s="281" t="str">
        <f t="shared" si="7"/>
        <v/>
      </c>
      <c r="J54" s="4"/>
    </row>
    <row r="55" spans="2:14" ht="30" customHeight="1" x14ac:dyDescent="0.25">
      <c r="B55" s="51">
        <f t="shared" si="8"/>
        <v>17</v>
      </c>
      <c r="C55" s="214" t="str">
        <f ca="1">IFERROR(OFFSET('1. Staff Posts&amp;Salary (Listing)'!$D$1,MATCH(B55,'1. Staff Posts&amp;Salary (Listing)'!$P:$P,0)-1,0),"")</f>
        <v/>
      </c>
      <c r="D55" s="275" t="str">
        <f t="shared" si="5"/>
        <v/>
      </c>
      <c r="E55" s="275" t="str">
        <f t="shared" si="6"/>
        <v/>
      </c>
      <c r="F55" s="275" t="str">
        <f t="shared" si="6"/>
        <v/>
      </c>
      <c r="G55" s="275" t="str">
        <f t="shared" si="6"/>
        <v/>
      </c>
      <c r="H55" s="275" t="str">
        <f t="shared" si="6"/>
        <v/>
      </c>
      <c r="I55" s="281" t="str">
        <f t="shared" si="7"/>
        <v/>
      </c>
      <c r="J55" s="4"/>
    </row>
    <row r="56" spans="2:14" ht="30" customHeight="1" x14ac:dyDescent="0.25">
      <c r="B56" s="51">
        <f t="shared" si="8"/>
        <v>18</v>
      </c>
      <c r="C56" s="214" t="str">
        <f ca="1">IFERROR(OFFSET('1. Staff Posts&amp;Salary (Listing)'!$D$1,MATCH(B56,'1. Staff Posts&amp;Salary (Listing)'!$P:$P,0)-1,0),"")</f>
        <v/>
      </c>
      <c r="D56" s="275" t="str">
        <f t="shared" si="5"/>
        <v/>
      </c>
      <c r="E56" s="275" t="str">
        <f t="shared" si="6"/>
        <v/>
      </c>
      <c r="F56" s="275" t="str">
        <f t="shared" si="6"/>
        <v/>
      </c>
      <c r="G56" s="275" t="str">
        <f t="shared" si="6"/>
        <v/>
      </c>
      <c r="H56" s="275" t="str">
        <f t="shared" si="6"/>
        <v/>
      </c>
      <c r="I56" s="281" t="str">
        <f t="shared" si="7"/>
        <v/>
      </c>
      <c r="J56" s="4"/>
    </row>
    <row r="57" spans="2:14" ht="30" customHeight="1" x14ac:dyDescent="0.25">
      <c r="B57" s="51">
        <f t="shared" si="8"/>
        <v>19</v>
      </c>
      <c r="C57" s="214" t="str">
        <f ca="1">IFERROR(OFFSET('1. Staff Posts&amp;Salary (Listing)'!$D$1,MATCH(B57,'1. Staff Posts&amp;Salary (Listing)'!$P:$P,0)-1,0),"")</f>
        <v/>
      </c>
      <c r="D57" s="275" t="str">
        <f t="shared" si="5"/>
        <v/>
      </c>
      <c r="E57" s="275" t="str">
        <f t="shared" si="6"/>
        <v/>
      </c>
      <c r="F57" s="275" t="str">
        <f t="shared" si="6"/>
        <v/>
      </c>
      <c r="G57" s="275" t="str">
        <f t="shared" si="6"/>
        <v/>
      </c>
      <c r="H57" s="275" t="str">
        <f t="shared" si="6"/>
        <v/>
      </c>
      <c r="I57" s="281" t="str">
        <f t="shared" si="7"/>
        <v/>
      </c>
      <c r="J57" s="4"/>
    </row>
    <row r="58" spans="2:14" ht="30" customHeight="1" thickBot="1" x14ac:dyDescent="0.3">
      <c r="B58" s="51">
        <f t="shared" si="8"/>
        <v>20</v>
      </c>
      <c r="C58" s="214" t="str">
        <f ca="1">IFERROR(OFFSET('1. Staff Posts&amp;Salary (Listing)'!$D$1,MATCH(B58,'1. Staff Posts&amp;Salary (Listing)'!$P:$P,0)-1,0),"")</f>
        <v/>
      </c>
      <c r="D58" s="275" t="str">
        <f t="shared" si="5"/>
        <v/>
      </c>
      <c r="E58" s="275" t="str">
        <f t="shared" si="6"/>
        <v/>
      </c>
      <c r="F58" s="275" t="str">
        <f t="shared" si="6"/>
        <v/>
      </c>
      <c r="G58" s="275" t="str">
        <f t="shared" si="6"/>
        <v/>
      </c>
      <c r="H58" s="275" t="str">
        <f t="shared" si="6"/>
        <v/>
      </c>
      <c r="I58" s="281" t="str">
        <f t="shared" si="7"/>
        <v/>
      </c>
      <c r="J58" s="4"/>
    </row>
    <row r="59" spans="2:14" ht="30" customHeight="1" thickBot="1" x14ac:dyDescent="0.3">
      <c r="B59" s="4"/>
      <c r="C59" s="52" t="s">
        <v>6</v>
      </c>
      <c r="D59" s="277">
        <f t="shared" ref="D59:I59" si="9">SUM(D39:D58)</f>
        <v>0</v>
      </c>
      <c r="E59" s="277">
        <f t="shared" si="9"/>
        <v>0</v>
      </c>
      <c r="F59" s="277">
        <f t="shared" si="9"/>
        <v>0</v>
      </c>
      <c r="G59" s="277">
        <f t="shared" si="9"/>
        <v>0</v>
      </c>
      <c r="H59" s="277">
        <f t="shared" si="9"/>
        <v>0</v>
      </c>
      <c r="I59" s="277">
        <f t="shared" si="9"/>
        <v>0</v>
      </c>
      <c r="J59" s="4"/>
    </row>
    <row r="60" spans="2:14" ht="8.25" customHeight="1" x14ac:dyDescent="0.25">
      <c r="B60" s="4"/>
      <c r="C60" s="4"/>
      <c r="D60" s="4"/>
      <c r="E60" s="4"/>
      <c r="F60" s="4"/>
      <c r="G60" s="4"/>
      <c r="H60" s="4"/>
      <c r="I60" s="4"/>
      <c r="J60" s="4"/>
    </row>
    <row r="61" spans="2:14" ht="8.25" customHeight="1" thickBot="1" x14ac:dyDescent="0.3">
      <c r="B61" s="4"/>
      <c r="C61" s="4"/>
      <c r="D61" s="4"/>
      <c r="E61" s="4"/>
      <c r="F61" s="4"/>
      <c r="G61" s="4"/>
      <c r="H61" s="4"/>
      <c r="I61" s="4"/>
      <c r="J61" s="4"/>
    </row>
    <row r="62" spans="2:14" ht="30" customHeight="1" thickBot="1" x14ac:dyDescent="0.3">
      <c r="B62" s="4"/>
      <c r="C62" s="168" t="s">
        <v>29</v>
      </c>
      <c r="D62" s="255" t="s">
        <v>30</v>
      </c>
      <c r="E62" s="255" t="s">
        <v>31</v>
      </c>
      <c r="F62" s="255" t="s">
        <v>32</v>
      </c>
      <c r="G62" s="255" t="s">
        <v>33</v>
      </c>
      <c r="H62" s="256" t="s">
        <v>34</v>
      </c>
      <c r="I62" s="260" t="s">
        <v>35</v>
      </c>
      <c r="J62" s="4"/>
    </row>
    <row r="63" spans="2:14" ht="30" customHeight="1" x14ac:dyDescent="0.25">
      <c r="B63" s="51">
        <v>1</v>
      </c>
      <c r="C63" s="214" t="str">
        <f ca="1">IFERROR(OFFSET('1. Staff Posts&amp;Salary (Listing)'!$E$1,MATCH(B63,'1. Staff Posts&amp;Salary (Listing)'!$Q:$Q,0)-1,0),"")</f>
        <v>(Select)</v>
      </c>
      <c r="D63" s="269">
        <f ca="1">SUMIFS('2. Staff Costs (Annual)'!$N$13:$N$312,'2. Staff Costs (Annual)'!$G$13:$G$312,IF($C$11="ALL THEMES","*",$C$11),'2. Staff Costs (Annual)'!$E$13:$E$312,$C63)+SUMIFS('3.Travel,Subsistence&amp;Conference'!$K$12:$K$70,'3.Travel,Subsistence&amp;Conference'!$H$12:$H$70,IF($C$11="ALL THEMES","*",$C$11),'3.Travel,Subsistence&amp;Conference'!$F$12:$F$70,'Summary of Cost by Country'!$C63)+SUMIFS('4. Equipment'!$J$12:$J$82,'4. Equipment'!$G$12:$G$82,IF($C$11="ALL THEMES","*",$C$11),'4. Equipment'!$E$12:$E$82,$C63)+SUMIFS('5. Consumables'!$J$12:$J$61,'5. Consumables'!$G$12:$G$61,IF($C$11="ALL THEMES","*",$C$11),'5. Consumables'!$E$12:$E$61,'Summary of Cost by Country'!$C63)+SUMIFS('6. CEI'!$J$12:$J$61,'6. CEI'!$G$12:$G$61,IF($C$11="ALL THEMES","*",$C$11),'6. CEI'!$E$12:$E$61,'Summary of Cost by Country'!$C63)+SUMIFS('7. Dissemination'!$J$12:$J$61,'7. Dissemination'!$G$12:$G$61,IF($C$11="ALL THEMES","*",$C$11),'7. Dissemination'!$E$12:$E$61,'Summary of Cost by Country'!$C63)+SUMIFS('8.MonitoringEvaluation&amp;Learning'!$J$12:$J$61,'8.MonitoringEvaluation&amp;Learning'!$G$12:$G$61,IF($C$11="ALL THEMES","*",$C$11),'8.MonitoringEvaluation&amp;Learning'!$E$12:$E$61,'Summary of Cost by Country'!$C63)+SUMIFS('9. Other Direct Costs '!$J$12:$J$61,'9. Other Direct Costs '!$G$12:$G$61,IF($C$11="ALL THEMES","*",$C$11),'9. Other Direct Costs '!$E$12:$E$61,'Summary of Cost by Country'!$C63)+SUMIFS('10. Indirect Costs'!$L$13:$L$62,'10. Indirect Costs'!$F$13:$F$62,IF($C$11="ALL THEMES","*",$C$11),'10. Indirect Costs'!$D$13:$D$62,'Summary of Cost by Country'!$C63)</f>
        <v>0</v>
      </c>
      <c r="E63" s="269">
        <f ca="1">SUMIFS('2. Staff Costs (Annual)'!$S$13:$S$312,'2. Staff Costs (Annual)'!$G$13:$G$312,IF($C$11="ALL THEMES","*",$C$11),'2. Staff Costs (Annual)'!$E$13:$E$312,$C63)+SUMIFS('3.Travel,Subsistence&amp;Conference'!$M$12:$M$70,'3.Travel,Subsistence&amp;Conference'!$H$12:$H$70,IF($C$11="ALL THEMES","*",$C$11),'3.Travel,Subsistence&amp;Conference'!$F$12:$F$70,'Summary of Cost by Country'!$C63)+SUMIFS('4. Equipment'!$L$12:$L$82,'4. Equipment'!$G$12:$G$82,IF($C$11="ALL THEMES","*",$C$11),'4. Equipment'!$E$12:$E$82,$C63)+SUMIFS('5. Consumables'!$L$12:$L$61,'5. Consumables'!$G$12:$G$61,IF($C$11="ALL THEMES","*",$C$11),'5. Consumables'!$E$12:$E$61,'Summary of Cost by Country'!$C63)+SUMIFS('6. CEI'!$L$12:$L$61,'6. CEI'!$G$12:$G$61,IF($C$11="ALL THEMES","*",$C$11),'6. CEI'!$E$12:$E$61,'Summary of Cost by Country'!$C63)+SUMIFS('7. Dissemination'!$L$12:$L$61,'7. Dissemination'!$G$12:$G$61,IF($C$11="ALL THEMES","*",$C$11),'7. Dissemination'!$E$12:$E$61,'Summary of Cost by Country'!$C63)+SUMIFS('8.MonitoringEvaluation&amp;Learning'!$L$12:$L$61,'8.MonitoringEvaluation&amp;Learning'!$G$12:$G$61,IF($C$11="ALL THEMES","*",$C$11),'8.MonitoringEvaluation&amp;Learning'!$E$12:$E$61,'Summary of Cost by Country'!$C63)+SUMIFS('9. Other Direct Costs '!$L$12:$L$61,'9. Other Direct Costs '!$G$12:$G$61,IF($C$11="ALL THEMES","*",$C$11),'9. Other Direct Costs '!$E$12:$E$61,'Summary of Cost by Country'!$C63)+SUMIFS('10. Indirect Costs'!$P$13:$P$62,'10. Indirect Costs'!$F$13:$F$62,IF($C$11="ALL THEMES","*",$C$11),'10. Indirect Costs'!$D$13:$D$62,'Summary of Cost by Country'!$C63)</f>
        <v>0</v>
      </c>
      <c r="F63" s="269">
        <f ca="1">SUMIFS('2. Staff Costs (Annual)'!$X$13:$X$312,'2. Staff Costs (Annual)'!$G$13:$G$312,IF($C$11="ALL THEMES","*",$C$11),'2. Staff Costs (Annual)'!$E$13:$E$312,$C63)+SUMIFS('3.Travel,Subsistence&amp;Conference'!$O$12:$O$70,'3.Travel,Subsistence&amp;Conference'!$H$12:$H$70,IF($C$11="ALL THEMES","*",$C$11),'3.Travel,Subsistence&amp;Conference'!$F$12:$F$70,'Summary of Cost by Country'!$C63)+SUMIFS('4. Equipment'!$N$12:$N$82,'4. Equipment'!$G$12:$G$82,IF($C$11="ALL THEMES","*",$C$11),'4. Equipment'!$E$12:$E$82,$C63)+SUMIFS('5. Consumables'!$N$12:$N$61,'5. Consumables'!$G$12:$G$61,IF($C$11="ALL THEMES","*",$C$11),'5. Consumables'!$E$12:$E$61,'Summary of Cost by Country'!$C63)+SUMIFS('6. CEI'!$N$12:$N$61,'6. CEI'!$G$12:$G$61,IF($C$11="ALL THEMES","*",$C$11),'6. CEI'!$E$12:$E$61,'Summary of Cost by Country'!$C63)+SUMIFS('7. Dissemination'!$N$12:$N$61,'7. Dissemination'!$G$12:$G$61,IF($C$11="ALL THEMES","*",$C$11),'7. Dissemination'!$E$12:$E$61,'Summary of Cost by Country'!$C63)+SUMIFS('8.MonitoringEvaluation&amp;Learning'!$N$12:$N$61,'8.MonitoringEvaluation&amp;Learning'!$G$12:$G$61,IF($C$11="ALL THEMES","*",$C$11),'8.MonitoringEvaluation&amp;Learning'!$E$12:$E$61,'Summary of Cost by Country'!$C63)+SUMIFS('9. Other Direct Costs '!$N$12:$N$61,'9. Other Direct Costs '!$G$12:$G$61,IF($C$11="ALL THEMES","*",$C$11),'9. Other Direct Costs '!$E$12:$E$61,'Summary of Cost by Country'!$C63)+SUMIFS('10. Indirect Costs'!$T$13:$T$62,'10. Indirect Costs'!$F$13:$F$62,IF($C$11="ALL THEMES","*",$C$11),'10. Indirect Costs'!$D$13:$D$62,'Summary of Cost by Country'!$C63)</f>
        <v>0</v>
      </c>
      <c r="G63" s="269">
        <f ca="1">SUMIFS('2. Staff Costs (Annual)'!$AC$13:$AC$312,'2. Staff Costs (Annual)'!$G$13:$G$312,IF($C$11="ALL THEMES","*",$C$11),'2. Staff Costs (Annual)'!$E$13:$E$312,$C63)+SUMIFS('3.Travel,Subsistence&amp;Conference'!$O$12:$O$70,'3.Travel,Subsistence&amp;Conference'!$H$12:$H$70,IF($C$11="ALL THEMES","*",$C$11),'3.Travel,Subsistence&amp;Conference'!$F$12:$F$70,'Summary of Cost by Country'!$C63)+SUMIFS('4. Equipment'!$P$12:$P$82,'4. Equipment'!$G$12:$G$82,IF($C$11="ALL THEMES","*",$C$11),'4. Equipment'!$E$12:$E$82,$C63)+SUMIFS('5. Consumables'!$P$12:$P$61,'5. Consumables'!$G$12:$G$61,IF($C$11="ALL THEMES","*",$C$11),'5. Consumables'!$E$12:$E$61,'Summary of Cost by Country'!$C63)+SUMIFS('6. CEI'!$P$12:$P$61,'6. CEI'!$G$12:$G$61,IF($C$11="ALL THEMES","*",$C$11),'6. CEI'!$E$12:$E$61,'Summary of Cost by Country'!$C63)+SUMIFS('7. Dissemination'!$P$12:$P$61,'7. Dissemination'!$G$12:$G$61,IF($C$11="ALL THEMES","*",$C$11),'7. Dissemination'!$E$12:$E$61,'Summary of Cost by Country'!$C63)+SUMIFS('8.MonitoringEvaluation&amp;Learning'!$P$12:$P$61,'8.MonitoringEvaluation&amp;Learning'!$G$12:$G$61,IF($C$11="ALL THEMES","*",$C$11),'8.MonitoringEvaluation&amp;Learning'!$E$12:$E$61,'Summary of Cost by Country'!$C63)+SUMIFS('9. Other Direct Costs '!$P$12:$P$61,'9. Other Direct Costs '!$G$12:$G$61,IF($C$11="ALL THEMES","*",$C$11),'9. Other Direct Costs '!$E$12:$E$61,'Summary of Cost by Country'!$C63)+SUMIFS('10. Indirect Costs'!$X$13:$X$62,'10. Indirect Costs'!$F$13:$F$62,IF($C$11="ALL THEMES","*",$C$11),'10. Indirect Costs'!$D$13:$D$62,'Summary of Cost by Country'!$C63)</f>
        <v>0</v>
      </c>
      <c r="H63" s="269">
        <f ca="1">SUMIFS('2. Staff Costs (Annual)'!$AH$13:$AH$312,'2. Staff Costs (Annual)'!$G$13:$G$312,IF($C$11="ALL THEMES","*",$C$11),'2. Staff Costs (Annual)'!$E$13:$E$312,$C63)+SUMIFS('3.Travel,Subsistence&amp;Conference'!$S$12:$S$70,'3.Travel,Subsistence&amp;Conference'!$H$12:$H$70,IF($C$11="ALL THEMES","*",$C$11),'3.Travel,Subsistence&amp;Conference'!$F$12:$F$70,'Summary of Cost by Country'!$C63)+SUMIFS('4. Equipment'!$R$12:$R$82,'4. Equipment'!$G$12:$G$82,IF($C$11="ALL THEMES","*",$C$11),'4. Equipment'!$E$12:$E$82,$C63)+SUMIFS('5. Consumables'!$R$12:$R$61,'5. Consumables'!$G$12:$G$61,IF($C$11="ALL THEMES","*",$C$11),'5. Consumables'!$E$12:$E$61,'Summary of Cost by Country'!$C63)+SUMIFS('6. CEI'!$R$12:$R$61,'6. CEI'!$G$12:$G$61,IF($C$11="ALL THEMES","*",$C$11),'6. CEI'!$E$12:$E$61,'Summary of Cost by Country'!$C63)+SUMIFS('7. Dissemination'!$R$12:$R$61,'7. Dissemination'!$G$12:$G$61,IF($C$11="ALL THEMES","*",$C$11),'7. Dissemination'!$E$12:$E$61,'Summary of Cost by Country'!$C63)+SUMIFS('8.MonitoringEvaluation&amp;Learning'!$R$12:$R$61,'8.MonitoringEvaluation&amp;Learning'!$G$12:$G$61,IF($C$11="ALL THEMES","*",$C$11),'8.MonitoringEvaluation&amp;Learning'!$E$12:$E$61,'Summary of Cost by Country'!$C63)+SUMIFS('9. Other Direct Costs '!$R$12:$R$61,'9. Other Direct Costs '!$G$12:$G$61,IF($C$11="ALL THEMES","*",$C$11),'9. Other Direct Costs '!$E$12:$E$61,'Summary of Cost by Country'!$C63)+SUMIFS('10. Indirect Costs'!$AB$13:$AB$62,'10. Indirect Costs'!$F$13:$F$62,IF($C$11="ALL THEMES","*",$C$11),'10. Indirect Costs'!$D$13:$D$62,'Summary of Cost by Country'!$C63)</f>
        <v>0</v>
      </c>
      <c r="I63" s="279">
        <f t="shared" ref="I63:I69" ca="1" si="10">SUM(D63:H63)</f>
        <v>0</v>
      </c>
      <c r="J63" s="4"/>
    </row>
    <row r="64" spans="2:14" ht="30" customHeight="1" x14ac:dyDescent="0.25">
      <c r="B64" s="51">
        <f t="shared" ref="B64:B69" si="11">B63+1</f>
        <v>2</v>
      </c>
      <c r="C64" s="214" t="str">
        <f ca="1">IFERROR(OFFSET('1. Staff Posts&amp;Salary (Listing)'!$E$1,MATCH(B64,'1. Staff Posts&amp;Salary (Listing)'!$Q:$Q,0)-1,0),"")</f>
        <v/>
      </c>
      <c r="D64" s="269">
        <f ca="1">SUMIFS('2. Staff Costs (Annual)'!$N$13:$N$312,'2. Staff Costs (Annual)'!$G$13:$G$312,IF($C$11="ALL THEMES","*",$C$11),'2. Staff Costs (Annual)'!$E$13:$E$312,$C64)+SUMIFS('3.Travel,Subsistence&amp;Conference'!$K$12:$K$70,'3.Travel,Subsistence&amp;Conference'!$H$12:$H$70,IF($C$11="ALL THEMES","*",$C$11),'3.Travel,Subsistence&amp;Conference'!$F$12:$F$70,'Summary of Cost by Country'!$C64)+SUMIFS('4. Equipment'!$J$12:$J$82,'4. Equipment'!$G$12:$G$82,IF($C$11="ALL THEMES","*",$C$11),'4. Equipment'!$E$12:$E$82,$C64)+SUMIFS('5. Consumables'!$J$12:$J$61,'5. Consumables'!$G$12:$G$61,IF($C$11="ALL THEMES","*",$C$11),'5. Consumables'!$E$12:$E$61,'Summary of Cost by Country'!$C64)+SUMIFS('6. CEI'!$J$12:$J$61,'6. CEI'!$G$12:$G$61,IF($C$11="ALL THEMES","*",$C$11),'6. CEI'!$E$12:$E$61,'Summary of Cost by Country'!$C64)+SUMIFS('7. Dissemination'!$J$12:$J$61,'7. Dissemination'!$G$12:$G$61,IF($C$11="ALL THEMES","*",$C$11),'7. Dissemination'!$E$12:$E$61,'Summary of Cost by Country'!$C64)+SUMIFS('8.MonitoringEvaluation&amp;Learning'!$J$12:$J$61,'8.MonitoringEvaluation&amp;Learning'!$G$12:$G$61,IF($C$11="ALL THEMES","*",$C$11),'8.MonitoringEvaluation&amp;Learning'!$E$12:$E$61,'Summary of Cost by Country'!$C64)+SUMIFS('9. Other Direct Costs '!$J$12:$J$61,'9. Other Direct Costs '!$G$12:$G$61,IF($C$11="ALL THEMES","*",$C$11),'9. Other Direct Costs '!$E$12:$E$61,'Summary of Cost by Country'!$C64)+SUMIFS('10. Indirect Costs'!$L$13:$L$62,'10. Indirect Costs'!$F$13:$F$62,IF($C$11="ALL THEMES","*",$C$11),'10. Indirect Costs'!$D$13:$D$62,'Summary of Cost by Country'!$C64)</f>
        <v>0</v>
      </c>
      <c r="E64" s="269">
        <f ca="1">SUMIFS('2. Staff Costs (Annual)'!$S$13:$S$312,'2. Staff Costs (Annual)'!$G$13:$G$312,IF($C$11="ALL THEMES","*",$C$11),'2. Staff Costs (Annual)'!$E$13:$E$312,$C64)+SUMIFS('3.Travel,Subsistence&amp;Conference'!$M$12:$M$70,'3.Travel,Subsistence&amp;Conference'!$H$12:$H$70,IF($C$11="ALL THEMES","*",$C$11),'3.Travel,Subsistence&amp;Conference'!$F$12:$F$70,'Summary of Cost by Country'!$C64)+SUMIFS('4. Equipment'!$L$12:$L$82,'4. Equipment'!$G$12:$G$82,IF($C$11="ALL THEMES","*",$C$11),'4. Equipment'!$E$12:$E$82,$C64)+SUMIFS('5. Consumables'!$L$12:$L$61,'5. Consumables'!$G$12:$G$61,IF($C$11="ALL THEMES","*",$C$11),'5. Consumables'!$E$12:$E$61,'Summary of Cost by Country'!$C64)+SUMIFS('6. CEI'!$L$12:$L$61,'6. CEI'!$G$12:$G$61,IF($C$11="ALL THEMES","*",$C$11),'6. CEI'!$E$12:$E$61,'Summary of Cost by Country'!$C64)+SUMIFS('7. Dissemination'!$L$12:$L$61,'7. Dissemination'!$G$12:$G$61,IF($C$11="ALL THEMES","*",$C$11),'7. Dissemination'!$E$12:$E$61,'Summary of Cost by Country'!$C64)+SUMIFS('8.MonitoringEvaluation&amp;Learning'!$L$12:$L$61,'8.MonitoringEvaluation&amp;Learning'!$G$12:$G$61,IF($C$11="ALL THEMES","*",$C$11),'8.MonitoringEvaluation&amp;Learning'!$E$12:$E$61,'Summary of Cost by Country'!$C64)+SUMIFS('9. Other Direct Costs '!$L$12:$L$61,'9. Other Direct Costs '!$G$12:$G$61,IF($C$11="ALL THEMES","*",$C$11),'9. Other Direct Costs '!$E$12:$E$61,'Summary of Cost by Country'!$C64)+SUMIFS('10. Indirect Costs'!$P$13:$P$62,'10. Indirect Costs'!$F$13:$F$62,IF($C$11="ALL THEMES","*",$C$11),'10. Indirect Costs'!$D$13:$D$62,'Summary of Cost by Country'!$C64)</f>
        <v>0</v>
      </c>
      <c r="F64" s="269">
        <f ca="1">SUMIFS('2. Staff Costs (Annual)'!$X$13:$X$312,'2. Staff Costs (Annual)'!$G$13:$G$312,IF($C$11="ALL THEMES","*",$C$11),'2. Staff Costs (Annual)'!$E$13:$E$312,$C64)+SUMIFS('3.Travel,Subsistence&amp;Conference'!$O$12:$O$70,'3.Travel,Subsistence&amp;Conference'!$H$12:$H$70,IF($C$11="ALL THEMES","*",$C$11),'3.Travel,Subsistence&amp;Conference'!$F$12:$F$70,'Summary of Cost by Country'!$C64)+SUMIFS('4. Equipment'!$N$12:$N$82,'4. Equipment'!$G$12:$G$82,IF($C$11="ALL THEMES","*",$C$11),'4. Equipment'!$E$12:$E$82,$C64)+SUMIFS('5. Consumables'!$N$12:$N$61,'5. Consumables'!$G$12:$G$61,IF($C$11="ALL THEMES","*",$C$11),'5. Consumables'!$E$12:$E$61,'Summary of Cost by Country'!$C64)+SUMIFS('6. CEI'!$N$12:$N$61,'6. CEI'!$G$12:$G$61,IF($C$11="ALL THEMES","*",$C$11),'6. CEI'!$E$12:$E$61,'Summary of Cost by Country'!$C64)+SUMIFS('7. Dissemination'!$N$12:$N$61,'7. Dissemination'!$G$12:$G$61,IF($C$11="ALL THEMES","*",$C$11),'7. Dissemination'!$E$12:$E$61,'Summary of Cost by Country'!$C64)+SUMIFS('8.MonitoringEvaluation&amp;Learning'!$N$12:$N$61,'8.MonitoringEvaluation&amp;Learning'!$G$12:$G$61,IF($C$11="ALL THEMES","*",$C$11),'8.MonitoringEvaluation&amp;Learning'!$E$12:$E$61,'Summary of Cost by Country'!$C64)+SUMIFS('9. Other Direct Costs '!$N$12:$N$61,'9. Other Direct Costs '!$G$12:$G$61,IF($C$11="ALL THEMES","*",$C$11),'9. Other Direct Costs '!$E$12:$E$61,'Summary of Cost by Country'!$C64)+SUMIFS('10. Indirect Costs'!$T$13:$T$62,'10. Indirect Costs'!$F$13:$F$62,IF($C$11="ALL THEMES","*",$C$11),'10. Indirect Costs'!$D$13:$D$62,'Summary of Cost by Country'!$C64)</f>
        <v>0</v>
      </c>
      <c r="G64" s="269">
        <f ca="1">SUMIFS('2. Staff Costs (Annual)'!$AC$13:$AC$312,'2. Staff Costs (Annual)'!$G$13:$G$312,IF($C$11="ALL THEMES","*",$C$11),'2. Staff Costs (Annual)'!$E$13:$E$312,$C64)+SUMIFS('3.Travel,Subsistence&amp;Conference'!$O$12:$O$70,'3.Travel,Subsistence&amp;Conference'!$H$12:$H$70,IF($C$11="ALL THEMES","*",$C$11),'3.Travel,Subsistence&amp;Conference'!$F$12:$F$70,'Summary of Cost by Country'!$C64)+SUMIFS('4. Equipment'!$P$12:$P$82,'4. Equipment'!$G$12:$G$82,IF($C$11="ALL THEMES","*",$C$11),'4. Equipment'!$E$12:$E$82,$C64)+SUMIFS('5. Consumables'!$P$12:$P$61,'5. Consumables'!$G$12:$G$61,IF($C$11="ALL THEMES","*",$C$11),'5. Consumables'!$E$12:$E$61,'Summary of Cost by Country'!$C64)+SUMIFS('6. CEI'!$P$12:$P$61,'6. CEI'!$G$12:$G$61,IF($C$11="ALL THEMES","*",$C$11),'6. CEI'!$E$12:$E$61,'Summary of Cost by Country'!$C64)+SUMIFS('7. Dissemination'!$P$12:$P$61,'7. Dissemination'!$G$12:$G$61,IF($C$11="ALL THEMES","*",$C$11),'7. Dissemination'!$E$12:$E$61,'Summary of Cost by Country'!$C64)+SUMIFS('8.MonitoringEvaluation&amp;Learning'!$P$12:$P$61,'8.MonitoringEvaluation&amp;Learning'!$G$12:$G$61,IF($C$11="ALL THEMES","*",$C$11),'8.MonitoringEvaluation&amp;Learning'!$E$12:$E$61,'Summary of Cost by Country'!$C64)+SUMIFS('9. Other Direct Costs '!$P$12:$P$61,'9. Other Direct Costs '!$G$12:$G$61,IF($C$11="ALL THEMES","*",$C$11),'9. Other Direct Costs '!$E$12:$E$61,'Summary of Cost by Country'!$C64)+SUMIFS('10. Indirect Costs'!$X$13:$X$62,'10. Indirect Costs'!$F$13:$F$62,IF($C$11="ALL THEMES","*",$C$11),'10. Indirect Costs'!$D$13:$D$62,'Summary of Cost by Country'!$C64)</f>
        <v>0</v>
      </c>
      <c r="H64" s="269">
        <f ca="1">SUMIFS('2. Staff Costs (Annual)'!$AH$13:$AH$312,'2. Staff Costs (Annual)'!$G$13:$G$312,IF($C$11="ALL THEMES","*",$C$11),'2. Staff Costs (Annual)'!$E$13:$E$312,$C64)+SUMIFS('3.Travel,Subsistence&amp;Conference'!$S$12:$S$70,'3.Travel,Subsistence&amp;Conference'!$H$12:$H$70,IF($C$11="ALL THEMES","*",$C$11),'3.Travel,Subsistence&amp;Conference'!$F$12:$F$70,'Summary of Cost by Country'!$C64)+SUMIFS('4. Equipment'!$R$12:$R$82,'4. Equipment'!$G$12:$G$82,IF($C$11="ALL THEMES","*",$C$11),'4. Equipment'!$E$12:$E$82,$C64)+SUMIFS('5. Consumables'!$R$12:$R$61,'5. Consumables'!$G$12:$G$61,IF($C$11="ALL THEMES","*",$C$11),'5. Consumables'!$E$12:$E$61,'Summary of Cost by Country'!$C64)+SUMIFS('6. CEI'!$R$12:$R$61,'6. CEI'!$G$12:$G$61,IF($C$11="ALL THEMES","*",$C$11),'6. CEI'!$E$12:$E$61,'Summary of Cost by Country'!$C64)+SUMIFS('7. Dissemination'!$R$12:$R$61,'7. Dissemination'!$G$12:$G$61,IF($C$11="ALL THEMES","*",$C$11),'7. Dissemination'!$E$12:$E$61,'Summary of Cost by Country'!$C64)+SUMIFS('8.MonitoringEvaluation&amp;Learning'!$R$12:$R$61,'8.MonitoringEvaluation&amp;Learning'!$G$12:$G$61,IF($C$11="ALL THEMES","*",$C$11),'8.MonitoringEvaluation&amp;Learning'!$E$12:$E$61,'Summary of Cost by Country'!$C64)+SUMIFS('9. Other Direct Costs '!$R$12:$R$61,'9. Other Direct Costs '!$G$12:$G$61,IF($C$11="ALL THEMES","*",$C$11),'9. Other Direct Costs '!$E$12:$E$61,'Summary of Cost by Country'!$C64)+SUMIFS('10. Indirect Costs'!$AB$13:$AB$62,'10. Indirect Costs'!$F$13:$F$62,IF($C$11="ALL THEMES","*",$C$11),'10. Indirect Costs'!$D$13:$D$62,'Summary of Cost by Country'!$C64)</f>
        <v>0</v>
      </c>
      <c r="I64" s="279">
        <f t="shared" ca="1" si="10"/>
        <v>0</v>
      </c>
      <c r="J64" s="4"/>
    </row>
    <row r="65" spans="2:14" ht="30" customHeight="1" x14ac:dyDescent="0.25">
      <c r="B65" s="51">
        <f t="shared" si="11"/>
        <v>3</v>
      </c>
      <c r="C65" s="214" t="str">
        <f ca="1">IFERROR(OFFSET('1. Staff Posts&amp;Salary (Listing)'!$E$1,MATCH(B65,'1. Staff Posts&amp;Salary (Listing)'!$Q:$Q,0)-1,0),"")</f>
        <v/>
      </c>
      <c r="D65" s="269">
        <f ca="1">SUMIFS('2. Staff Costs (Annual)'!$N$13:$N$312,'2. Staff Costs (Annual)'!$G$13:$G$312,IF($C$11="ALL THEMES","*",$C$11),'2. Staff Costs (Annual)'!$E$13:$E$312,$C65)+SUMIFS('3.Travel,Subsistence&amp;Conference'!$K$12:$K$70,'3.Travel,Subsistence&amp;Conference'!$H$12:$H$70,IF($C$11="ALL THEMES","*",$C$11),'3.Travel,Subsistence&amp;Conference'!$F$12:$F$70,'Summary of Cost by Country'!$C65)+SUMIFS('4. Equipment'!$J$12:$J$82,'4. Equipment'!$G$12:$G$82,IF($C$11="ALL THEMES","*",$C$11),'4. Equipment'!$E$12:$E$82,$C65)+SUMIFS('5. Consumables'!$J$12:$J$61,'5. Consumables'!$G$12:$G$61,IF($C$11="ALL THEMES","*",$C$11),'5. Consumables'!$E$12:$E$61,'Summary of Cost by Country'!$C65)+SUMIFS('6. CEI'!$J$12:$J$61,'6. CEI'!$G$12:$G$61,IF($C$11="ALL THEMES","*",$C$11),'6. CEI'!$E$12:$E$61,'Summary of Cost by Country'!$C65)+SUMIFS('7. Dissemination'!$J$12:$J$61,'7. Dissemination'!$G$12:$G$61,IF($C$11="ALL THEMES","*",$C$11),'7. Dissemination'!$E$12:$E$61,'Summary of Cost by Country'!$C65)+SUMIFS('8.MonitoringEvaluation&amp;Learning'!$J$12:$J$61,'8.MonitoringEvaluation&amp;Learning'!$G$12:$G$61,IF($C$11="ALL THEMES","*",$C$11),'8.MonitoringEvaluation&amp;Learning'!$E$12:$E$61,'Summary of Cost by Country'!$C65)+SUMIFS('9. Other Direct Costs '!$J$12:$J$61,'9. Other Direct Costs '!$G$12:$G$61,IF($C$11="ALL THEMES","*",$C$11),'9. Other Direct Costs '!$E$12:$E$61,'Summary of Cost by Country'!$C65)+SUMIFS('10. Indirect Costs'!$L$13:$L$62,'10. Indirect Costs'!$F$13:$F$62,IF($C$11="ALL THEMES","*",$C$11),'10. Indirect Costs'!$D$13:$D$62,'Summary of Cost by Country'!$C65)</f>
        <v>0</v>
      </c>
      <c r="E65" s="269">
        <f ca="1">SUMIFS('2. Staff Costs (Annual)'!$S$13:$S$312,'2. Staff Costs (Annual)'!$G$13:$G$312,IF($C$11="ALL THEMES","*",$C$11),'2. Staff Costs (Annual)'!$E$13:$E$312,$C65)+SUMIFS('3.Travel,Subsistence&amp;Conference'!$M$12:$M$70,'3.Travel,Subsistence&amp;Conference'!$H$12:$H$70,IF($C$11="ALL THEMES","*",$C$11),'3.Travel,Subsistence&amp;Conference'!$F$12:$F$70,'Summary of Cost by Country'!$C65)+SUMIFS('4. Equipment'!$L$12:$L$82,'4. Equipment'!$G$12:$G$82,IF($C$11="ALL THEMES","*",$C$11),'4. Equipment'!$E$12:$E$82,$C65)+SUMIFS('5. Consumables'!$L$12:$L$61,'5. Consumables'!$G$12:$G$61,IF($C$11="ALL THEMES","*",$C$11),'5. Consumables'!$E$12:$E$61,'Summary of Cost by Country'!$C65)+SUMIFS('6. CEI'!$L$12:$L$61,'6. CEI'!$G$12:$G$61,IF($C$11="ALL THEMES","*",$C$11),'6. CEI'!$E$12:$E$61,'Summary of Cost by Country'!$C65)+SUMIFS('7. Dissemination'!$L$12:$L$61,'7. Dissemination'!$G$12:$G$61,IF($C$11="ALL THEMES","*",$C$11),'7. Dissemination'!$E$12:$E$61,'Summary of Cost by Country'!$C65)+SUMIFS('8.MonitoringEvaluation&amp;Learning'!$L$12:$L$61,'8.MonitoringEvaluation&amp;Learning'!$G$12:$G$61,IF($C$11="ALL THEMES","*",$C$11),'8.MonitoringEvaluation&amp;Learning'!$E$12:$E$61,'Summary of Cost by Country'!$C65)+SUMIFS('9. Other Direct Costs '!$L$12:$L$61,'9. Other Direct Costs '!$G$12:$G$61,IF($C$11="ALL THEMES","*",$C$11),'9. Other Direct Costs '!$E$12:$E$61,'Summary of Cost by Country'!$C65)+SUMIFS('10. Indirect Costs'!$P$13:$P$62,'10. Indirect Costs'!$F$13:$F$62,IF($C$11="ALL THEMES","*",$C$11),'10. Indirect Costs'!$D$13:$D$62,'Summary of Cost by Country'!$C65)</f>
        <v>0</v>
      </c>
      <c r="F65" s="269">
        <f ca="1">SUMIFS('2. Staff Costs (Annual)'!$X$13:$X$312,'2. Staff Costs (Annual)'!$G$13:$G$312,IF($C$11="ALL THEMES","*",$C$11),'2. Staff Costs (Annual)'!$E$13:$E$312,$C65)+SUMIFS('3.Travel,Subsistence&amp;Conference'!$O$12:$O$70,'3.Travel,Subsistence&amp;Conference'!$H$12:$H$70,IF($C$11="ALL THEMES","*",$C$11),'3.Travel,Subsistence&amp;Conference'!$F$12:$F$70,'Summary of Cost by Country'!$C65)+SUMIFS('4. Equipment'!$N$12:$N$82,'4. Equipment'!$G$12:$G$82,IF($C$11="ALL THEMES","*",$C$11),'4. Equipment'!$E$12:$E$82,$C65)+SUMIFS('5. Consumables'!$N$12:$N$61,'5. Consumables'!$G$12:$G$61,IF($C$11="ALL THEMES","*",$C$11),'5. Consumables'!$E$12:$E$61,'Summary of Cost by Country'!$C65)+SUMIFS('6. CEI'!$N$12:$N$61,'6. CEI'!$G$12:$G$61,IF($C$11="ALL THEMES","*",$C$11),'6. CEI'!$E$12:$E$61,'Summary of Cost by Country'!$C65)+SUMIFS('7. Dissemination'!$N$12:$N$61,'7. Dissemination'!$G$12:$G$61,IF($C$11="ALL THEMES","*",$C$11),'7. Dissemination'!$E$12:$E$61,'Summary of Cost by Country'!$C65)+SUMIFS('8.MonitoringEvaluation&amp;Learning'!$N$12:$N$61,'8.MonitoringEvaluation&amp;Learning'!$G$12:$G$61,IF($C$11="ALL THEMES","*",$C$11),'8.MonitoringEvaluation&amp;Learning'!$E$12:$E$61,'Summary of Cost by Country'!$C65)+SUMIFS('9. Other Direct Costs '!$N$12:$N$61,'9. Other Direct Costs '!$G$12:$G$61,IF($C$11="ALL THEMES","*",$C$11),'9. Other Direct Costs '!$E$12:$E$61,'Summary of Cost by Country'!$C65)+SUMIFS('10. Indirect Costs'!$T$13:$T$62,'10. Indirect Costs'!$F$13:$F$62,IF($C$11="ALL THEMES","*",$C$11),'10. Indirect Costs'!$D$13:$D$62,'Summary of Cost by Country'!$C65)</f>
        <v>0</v>
      </c>
      <c r="G65" s="269">
        <f ca="1">SUMIFS('2. Staff Costs (Annual)'!$AC$13:$AC$312,'2. Staff Costs (Annual)'!$G$13:$G$312,IF($C$11="ALL THEMES","*",$C$11),'2. Staff Costs (Annual)'!$E$13:$E$312,$C65)+SUMIFS('3.Travel,Subsistence&amp;Conference'!$O$12:$O$70,'3.Travel,Subsistence&amp;Conference'!$H$12:$H$70,IF($C$11="ALL THEMES","*",$C$11),'3.Travel,Subsistence&amp;Conference'!$F$12:$F$70,'Summary of Cost by Country'!$C65)+SUMIFS('4. Equipment'!$P$12:$P$82,'4. Equipment'!$G$12:$G$82,IF($C$11="ALL THEMES","*",$C$11),'4. Equipment'!$E$12:$E$82,$C65)+SUMIFS('5. Consumables'!$P$12:$P$61,'5. Consumables'!$G$12:$G$61,IF($C$11="ALL THEMES","*",$C$11),'5. Consumables'!$E$12:$E$61,'Summary of Cost by Country'!$C65)+SUMIFS('6. CEI'!$P$12:$P$61,'6. CEI'!$G$12:$G$61,IF($C$11="ALL THEMES","*",$C$11),'6. CEI'!$E$12:$E$61,'Summary of Cost by Country'!$C65)+SUMIFS('7. Dissemination'!$P$12:$P$61,'7. Dissemination'!$G$12:$G$61,IF($C$11="ALL THEMES","*",$C$11),'7. Dissemination'!$E$12:$E$61,'Summary of Cost by Country'!$C65)+SUMIFS('8.MonitoringEvaluation&amp;Learning'!$P$12:$P$61,'8.MonitoringEvaluation&amp;Learning'!$G$12:$G$61,IF($C$11="ALL THEMES","*",$C$11),'8.MonitoringEvaluation&amp;Learning'!$E$12:$E$61,'Summary of Cost by Country'!$C65)+SUMIFS('9. Other Direct Costs '!$P$12:$P$61,'9. Other Direct Costs '!$G$12:$G$61,IF($C$11="ALL THEMES","*",$C$11),'9. Other Direct Costs '!$E$12:$E$61,'Summary of Cost by Country'!$C65)+SUMIFS('10. Indirect Costs'!$X$13:$X$62,'10. Indirect Costs'!$F$13:$F$62,IF($C$11="ALL THEMES","*",$C$11),'10. Indirect Costs'!$D$13:$D$62,'Summary of Cost by Country'!$C65)</f>
        <v>0</v>
      </c>
      <c r="H65" s="269">
        <f ca="1">SUMIFS('2. Staff Costs (Annual)'!$AH$13:$AH$312,'2. Staff Costs (Annual)'!$G$13:$G$312,IF($C$11="ALL THEMES","*",$C$11),'2. Staff Costs (Annual)'!$E$13:$E$312,$C65)+SUMIFS('3.Travel,Subsistence&amp;Conference'!$S$12:$S$70,'3.Travel,Subsistence&amp;Conference'!$H$12:$H$70,IF($C$11="ALL THEMES","*",$C$11),'3.Travel,Subsistence&amp;Conference'!$F$12:$F$70,'Summary of Cost by Country'!$C65)+SUMIFS('4. Equipment'!$R$12:$R$82,'4. Equipment'!$G$12:$G$82,IF($C$11="ALL THEMES","*",$C$11),'4. Equipment'!$E$12:$E$82,$C65)+SUMIFS('5. Consumables'!$R$12:$R$61,'5. Consumables'!$G$12:$G$61,IF($C$11="ALL THEMES","*",$C$11),'5. Consumables'!$E$12:$E$61,'Summary of Cost by Country'!$C65)+SUMIFS('6. CEI'!$R$12:$R$61,'6. CEI'!$G$12:$G$61,IF($C$11="ALL THEMES","*",$C$11),'6. CEI'!$E$12:$E$61,'Summary of Cost by Country'!$C65)+SUMIFS('7. Dissemination'!$R$12:$R$61,'7. Dissemination'!$G$12:$G$61,IF($C$11="ALL THEMES","*",$C$11),'7. Dissemination'!$E$12:$E$61,'Summary of Cost by Country'!$C65)+SUMIFS('8.MonitoringEvaluation&amp;Learning'!$R$12:$R$61,'8.MonitoringEvaluation&amp;Learning'!$G$12:$G$61,IF($C$11="ALL THEMES","*",$C$11),'8.MonitoringEvaluation&amp;Learning'!$E$12:$E$61,'Summary of Cost by Country'!$C65)+SUMIFS('9. Other Direct Costs '!$R$12:$R$61,'9. Other Direct Costs '!$G$12:$G$61,IF($C$11="ALL THEMES","*",$C$11),'9. Other Direct Costs '!$E$12:$E$61,'Summary of Cost by Country'!$C65)+SUMIFS('10. Indirect Costs'!$AB$13:$AB$62,'10. Indirect Costs'!$F$13:$F$62,IF($C$11="ALL THEMES","*",$C$11),'10. Indirect Costs'!$D$13:$D$62,'Summary of Cost by Country'!$C65)</f>
        <v>0</v>
      </c>
      <c r="I65" s="279">
        <f t="shared" ca="1" si="10"/>
        <v>0</v>
      </c>
      <c r="J65" s="4"/>
      <c r="N65" s="159"/>
    </row>
    <row r="66" spans="2:14" ht="30" customHeight="1" x14ac:dyDescent="0.25">
      <c r="B66" s="51">
        <f t="shared" si="11"/>
        <v>4</v>
      </c>
      <c r="C66" s="214" t="str">
        <f ca="1">IFERROR(OFFSET('1. Staff Posts&amp;Salary (Listing)'!$E$1,MATCH(B66,'1. Staff Posts&amp;Salary (Listing)'!$Q:$Q,0)-1,0),"")</f>
        <v/>
      </c>
      <c r="D66" s="269">
        <f ca="1">SUMIFS('2. Staff Costs (Annual)'!$N$13:$N$312,'2. Staff Costs (Annual)'!$G$13:$G$312,IF($C$11="ALL THEMES","*",$C$11),'2. Staff Costs (Annual)'!$E$13:$E$312,$C66)+SUMIFS('3.Travel,Subsistence&amp;Conference'!$K$12:$K$70,'3.Travel,Subsistence&amp;Conference'!$H$12:$H$70,IF($C$11="ALL THEMES","*",$C$11),'3.Travel,Subsistence&amp;Conference'!$F$12:$F$70,'Summary of Cost by Country'!$C66)+SUMIFS('4. Equipment'!$J$12:$J$82,'4. Equipment'!$G$12:$G$82,IF($C$11="ALL THEMES","*",$C$11),'4. Equipment'!$E$12:$E$82,$C66)+SUMIFS('5. Consumables'!$J$12:$J$61,'5. Consumables'!$G$12:$G$61,IF($C$11="ALL THEMES","*",$C$11),'5. Consumables'!$E$12:$E$61,'Summary of Cost by Country'!$C66)+SUMIFS('6. CEI'!$J$12:$J$61,'6. CEI'!$G$12:$G$61,IF($C$11="ALL THEMES","*",$C$11),'6. CEI'!$E$12:$E$61,'Summary of Cost by Country'!$C66)+SUMIFS('7. Dissemination'!$J$12:$J$61,'7. Dissemination'!$G$12:$G$61,IF($C$11="ALL THEMES","*",$C$11),'7. Dissemination'!$E$12:$E$61,'Summary of Cost by Country'!$C66)+SUMIFS('8.MonitoringEvaluation&amp;Learning'!$J$12:$J$61,'8.MonitoringEvaluation&amp;Learning'!$G$12:$G$61,IF($C$11="ALL THEMES","*",$C$11),'8.MonitoringEvaluation&amp;Learning'!$E$12:$E$61,'Summary of Cost by Country'!$C66)+SUMIFS('9. Other Direct Costs '!$J$12:$J$61,'9. Other Direct Costs '!$G$12:$G$61,IF($C$11="ALL THEMES","*",$C$11),'9. Other Direct Costs '!$E$12:$E$61,'Summary of Cost by Country'!$C66)+SUMIFS('10. Indirect Costs'!$L$13:$L$62,'10. Indirect Costs'!$F$13:$F$62,IF($C$11="ALL THEMES","*",$C$11),'10. Indirect Costs'!$D$13:$D$62,'Summary of Cost by Country'!$C66)</f>
        <v>0</v>
      </c>
      <c r="E66" s="269">
        <f ca="1">SUMIFS('2. Staff Costs (Annual)'!$S$13:$S$312,'2. Staff Costs (Annual)'!$G$13:$G$312,IF($C$11="ALL THEMES","*",$C$11),'2. Staff Costs (Annual)'!$E$13:$E$312,$C66)+SUMIFS('3.Travel,Subsistence&amp;Conference'!$M$12:$M$70,'3.Travel,Subsistence&amp;Conference'!$H$12:$H$70,IF($C$11="ALL THEMES","*",$C$11),'3.Travel,Subsistence&amp;Conference'!$F$12:$F$70,'Summary of Cost by Country'!$C66)+SUMIFS('4. Equipment'!$L$12:$L$82,'4. Equipment'!$G$12:$G$82,IF($C$11="ALL THEMES","*",$C$11),'4. Equipment'!$E$12:$E$82,$C66)+SUMIFS('5. Consumables'!$L$12:$L$61,'5. Consumables'!$G$12:$G$61,IF($C$11="ALL THEMES","*",$C$11),'5. Consumables'!$E$12:$E$61,'Summary of Cost by Country'!$C66)+SUMIFS('6. CEI'!$L$12:$L$61,'6. CEI'!$G$12:$G$61,IF($C$11="ALL THEMES","*",$C$11),'6. CEI'!$E$12:$E$61,'Summary of Cost by Country'!$C66)+SUMIFS('7. Dissemination'!$L$12:$L$61,'7. Dissemination'!$G$12:$G$61,IF($C$11="ALL THEMES","*",$C$11),'7. Dissemination'!$E$12:$E$61,'Summary of Cost by Country'!$C66)+SUMIFS('8.MonitoringEvaluation&amp;Learning'!$L$12:$L$61,'8.MonitoringEvaluation&amp;Learning'!$G$12:$G$61,IF($C$11="ALL THEMES","*",$C$11),'8.MonitoringEvaluation&amp;Learning'!$E$12:$E$61,'Summary of Cost by Country'!$C66)+SUMIFS('9. Other Direct Costs '!$L$12:$L$61,'9. Other Direct Costs '!$G$12:$G$61,IF($C$11="ALL THEMES","*",$C$11),'9. Other Direct Costs '!$E$12:$E$61,'Summary of Cost by Country'!$C66)+SUMIFS('10. Indirect Costs'!$P$13:$P$62,'10. Indirect Costs'!$F$13:$F$62,IF($C$11="ALL THEMES","*",$C$11),'10. Indirect Costs'!$D$13:$D$62,'Summary of Cost by Country'!$C66)</f>
        <v>0</v>
      </c>
      <c r="F66" s="269">
        <f ca="1">SUMIFS('2. Staff Costs (Annual)'!$X$13:$X$312,'2. Staff Costs (Annual)'!$G$13:$G$312,IF($C$11="ALL THEMES","*",$C$11),'2. Staff Costs (Annual)'!$E$13:$E$312,$C66)+SUMIFS('3.Travel,Subsistence&amp;Conference'!$O$12:$O$70,'3.Travel,Subsistence&amp;Conference'!$H$12:$H$70,IF($C$11="ALL THEMES","*",$C$11),'3.Travel,Subsistence&amp;Conference'!$F$12:$F$70,'Summary of Cost by Country'!$C66)+SUMIFS('4. Equipment'!$N$12:$N$82,'4. Equipment'!$G$12:$G$82,IF($C$11="ALL THEMES","*",$C$11),'4. Equipment'!$E$12:$E$82,$C66)+SUMIFS('5. Consumables'!$N$12:$N$61,'5. Consumables'!$G$12:$G$61,IF($C$11="ALL THEMES","*",$C$11),'5. Consumables'!$E$12:$E$61,'Summary of Cost by Country'!$C66)+SUMIFS('6. CEI'!$N$12:$N$61,'6. CEI'!$G$12:$G$61,IF($C$11="ALL THEMES","*",$C$11),'6. CEI'!$E$12:$E$61,'Summary of Cost by Country'!$C66)+SUMIFS('7. Dissemination'!$N$12:$N$61,'7. Dissemination'!$G$12:$G$61,IF($C$11="ALL THEMES","*",$C$11),'7. Dissemination'!$E$12:$E$61,'Summary of Cost by Country'!$C66)+SUMIFS('8.MonitoringEvaluation&amp;Learning'!$N$12:$N$61,'8.MonitoringEvaluation&amp;Learning'!$G$12:$G$61,IF($C$11="ALL THEMES","*",$C$11),'8.MonitoringEvaluation&amp;Learning'!$E$12:$E$61,'Summary of Cost by Country'!$C66)+SUMIFS('9. Other Direct Costs '!$N$12:$N$61,'9. Other Direct Costs '!$G$12:$G$61,IF($C$11="ALL THEMES","*",$C$11),'9. Other Direct Costs '!$E$12:$E$61,'Summary of Cost by Country'!$C66)+SUMIFS('10. Indirect Costs'!$T$13:$T$62,'10. Indirect Costs'!$F$13:$F$62,IF($C$11="ALL THEMES","*",$C$11),'10. Indirect Costs'!$D$13:$D$62,'Summary of Cost by Country'!$C66)</f>
        <v>0</v>
      </c>
      <c r="G66" s="269">
        <f ca="1">SUMIFS('2. Staff Costs (Annual)'!$AC$13:$AC$312,'2. Staff Costs (Annual)'!$G$13:$G$312,IF($C$11="ALL THEMES","*",$C$11),'2. Staff Costs (Annual)'!$E$13:$E$312,$C66)+SUMIFS('3.Travel,Subsistence&amp;Conference'!$O$12:$O$70,'3.Travel,Subsistence&amp;Conference'!$H$12:$H$70,IF($C$11="ALL THEMES","*",$C$11),'3.Travel,Subsistence&amp;Conference'!$F$12:$F$70,'Summary of Cost by Country'!$C66)+SUMIFS('4. Equipment'!$P$12:$P$82,'4. Equipment'!$G$12:$G$82,IF($C$11="ALL THEMES","*",$C$11),'4. Equipment'!$E$12:$E$82,$C66)+SUMIFS('5. Consumables'!$P$12:$P$61,'5. Consumables'!$G$12:$G$61,IF($C$11="ALL THEMES","*",$C$11),'5. Consumables'!$E$12:$E$61,'Summary of Cost by Country'!$C66)+SUMIFS('6. CEI'!$P$12:$P$61,'6. CEI'!$G$12:$G$61,IF($C$11="ALL THEMES","*",$C$11),'6. CEI'!$E$12:$E$61,'Summary of Cost by Country'!$C66)+SUMIFS('7. Dissemination'!$P$12:$P$61,'7. Dissemination'!$G$12:$G$61,IF($C$11="ALL THEMES","*",$C$11),'7. Dissemination'!$E$12:$E$61,'Summary of Cost by Country'!$C66)+SUMIFS('8.MonitoringEvaluation&amp;Learning'!$P$12:$P$61,'8.MonitoringEvaluation&amp;Learning'!$G$12:$G$61,IF($C$11="ALL THEMES","*",$C$11),'8.MonitoringEvaluation&amp;Learning'!$E$12:$E$61,'Summary of Cost by Country'!$C66)+SUMIFS('9. Other Direct Costs '!$P$12:$P$61,'9. Other Direct Costs '!$G$12:$G$61,IF($C$11="ALL THEMES","*",$C$11),'9. Other Direct Costs '!$E$12:$E$61,'Summary of Cost by Country'!$C66)+SUMIFS('10. Indirect Costs'!$X$13:$X$62,'10. Indirect Costs'!$F$13:$F$62,IF($C$11="ALL THEMES","*",$C$11),'10. Indirect Costs'!$D$13:$D$62,'Summary of Cost by Country'!$C66)</f>
        <v>0</v>
      </c>
      <c r="H66" s="269">
        <f ca="1">SUMIFS('2. Staff Costs (Annual)'!$AH$13:$AH$312,'2. Staff Costs (Annual)'!$G$13:$G$312,IF($C$11="ALL THEMES","*",$C$11),'2. Staff Costs (Annual)'!$E$13:$E$312,$C66)+SUMIFS('3.Travel,Subsistence&amp;Conference'!$S$12:$S$70,'3.Travel,Subsistence&amp;Conference'!$H$12:$H$70,IF($C$11="ALL THEMES","*",$C$11),'3.Travel,Subsistence&amp;Conference'!$F$12:$F$70,'Summary of Cost by Country'!$C66)+SUMIFS('4. Equipment'!$R$12:$R$82,'4. Equipment'!$G$12:$G$82,IF($C$11="ALL THEMES","*",$C$11),'4. Equipment'!$E$12:$E$82,$C66)+SUMIFS('5. Consumables'!$R$12:$R$61,'5. Consumables'!$G$12:$G$61,IF($C$11="ALL THEMES","*",$C$11),'5. Consumables'!$E$12:$E$61,'Summary of Cost by Country'!$C66)+SUMIFS('6. CEI'!$R$12:$R$61,'6. CEI'!$G$12:$G$61,IF($C$11="ALL THEMES","*",$C$11),'6. CEI'!$E$12:$E$61,'Summary of Cost by Country'!$C66)+SUMIFS('7. Dissemination'!$R$12:$R$61,'7. Dissemination'!$G$12:$G$61,IF($C$11="ALL THEMES","*",$C$11),'7. Dissemination'!$E$12:$E$61,'Summary of Cost by Country'!$C66)+SUMIFS('8.MonitoringEvaluation&amp;Learning'!$R$12:$R$61,'8.MonitoringEvaluation&amp;Learning'!$G$12:$G$61,IF($C$11="ALL THEMES","*",$C$11),'8.MonitoringEvaluation&amp;Learning'!$E$12:$E$61,'Summary of Cost by Country'!$C66)+SUMIFS('9. Other Direct Costs '!$R$12:$R$61,'9. Other Direct Costs '!$G$12:$G$61,IF($C$11="ALL THEMES","*",$C$11),'9. Other Direct Costs '!$E$12:$E$61,'Summary of Cost by Country'!$C66)+SUMIFS('10. Indirect Costs'!$AB$13:$AB$62,'10. Indirect Costs'!$F$13:$F$62,IF($C$11="ALL THEMES","*",$C$11),'10. Indirect Costs'!$D$13:$D$62,'Summary of Cost by Country'!$C66)</f>
        <v>0</v>
      </c>
      <c r="I66" s="279">
        <f t="shared" ca="1" si="10"/>
        <v>0</v>
      </c>
      <c r="J66" s="4"/>
      <c r="N66" s="159"/>
    </row>
    <row r="67" spans="2:14" ht="30" hidden="1" customHeight="1" x14ac:dyDescent="0.25">
      <c r="B67" s="51">
        <f t="shared" si="11"/>
        <v>5</v>
      </c>
      <c r="C67" s="214" t="str">
        <f ca="1">IFERROR(OFFSET('1. Staff Posts&amp;Salary (Listing)'!$E$1,MATCH(B67,'1. Staff Posts&amp;Salary (Listing)'!$Q:$Q,0)-1,0),"")</f>
        <v/>
      </c>
      <c r="D67" s="269">
        <f ca="1">SUMIFS('2. Staff Costs (Annual)'!$N$13:$N$312,'2. Staff Costs (Annual)'!$G$13:$G$312,IF($C$11="ALL THEMES","*",$C$11),'2. Staff Costs (Annual)'!$E$13:$E$312,$C67)+SUMIFS('3.Travel,Subsistence&amp;Conference'!$K$12:$K$70,'3.Travel,Subsistence&amp;Conference'!$H$12:$H$70,IF($C$11="ALL THEMES","*",$C$11),'3.Travel,Subsistence&amp;Conference'!$F$12:$F$70,'Summary of Cost by Country'!$C67)+SUMIFS('4. Equipment'!$J$12:$J$82,'4. Equipment'!$G$12:$G$82,IF($C$11="ALL THEMES","*",$C$11),'4. Equipment'!$E$12:$E$82,$C67)+SUMIFS('5. Consumables'!$J$12:$J$61,'5. Consumables'!$G$12:$G$61,IF($C$11="ALL THEMES","*",$C$11),'5. Consumables'!$E$12:$E$61,'Summary of Cost by Country'!$C67)+SUMIFS('6. CEI'!$J$12:$J$61,'6. CEI'!$G$12:$G$61,IF($C$11="ALL THEMES","*",$C$11),'6. CEI'!$E$12:$E$61,'Summary of Cost by Country'!$C67)+SUMIFS('7. Dissemination'!$J$12:$J$61,'7. Dissemination'!$G$12:$G$61,IF($C$11="ALL THEMES","*",$C$11),'7. Dissemination'!$E$12:$E$61,'Summary of Cost by Country'!$C67)+SUMIFS('8.MonitoringEvaluation&amp;Learning'!$J$12:$J$61,'8.MonitoringEvaluation&amp;Learning'!$G$12:$G$61,IF($C$11="ALL THEMES","*",$C$11),'8.MonitoringEvaluation&amp;Learning'!$E$12:$E$61,'Summary of Cost by Country'!$C67)+SUMIFS('9. Other Direct Costs '!$J$12:$J$61,'9. Other Direct Costs '!$G$12:$G$61,IF($C$11="ALL THEMES","*",$C$11),'9. Other Direct Costs '!$E$12:$E$61,'Summary of Cost by Country'!$C67)+SUMIFS('10. Indirect Costs'!$L$13:$L$62,'10. Indirect Costs'!$F$13:$F$62,IF($C$11="ALL THEMES","*",$C$11),'10. Indirect Costs'!$D$13:$D$62,'Summary of Cost by Country'!$C67)</f>
        <v>0</v>
      </c>
      <c r="E67" s="269">
        <f ca="1">SUMIFS('2. Staff Costs (Annual)'!$S$13:$S$312,'2. Staff Costs (Annual)'!$G$13:$G$312,IF($C$11="ALL THEMES","*",$C$11),'2. Staff Costs (Annual)'!$E$13:$E$312,$C67)+SUMIFS('3.Travel,Subsistence&amp;Conference'!$M$12:$M$70,'3.Travel,Subsistence&amp;Conference'!$H$12:$H$70,IF($C$11="ALL THEMES","*",$C$11),'3.Travel,Subsistence&amp;Conference'!$F$12:$F$70,'Summary of Cost by Country'!$C67)+SUMIFS('4. Equipment'!$L$12:$L$82,'4. Equipment'!$G$12:$G$82,IF($C$11="ALL THEMES","*",$C$11),'4. Equipment'!$E$12:$E$82,$C67)+SUMIFS('5. Consumables'!$L$12:$L$61,'5. Consumables'!$G$12:$G$61,IF($C$11="ALL THEMES","*",$C$11),'5. Consumables'!$E$12:$E$61,'Summary of Cost by Country'!$C67)+SUMIFS('6. CEI'!$L$12:$L$61,'6. CEI'!$G$12:$G$61,IF($C$11="ALL THEMES","*",$C$11),'6. CEI'!$E$12:$E$61,'Summary of Cost by Country'!$C67)+SUMIFS('7. Dissemination'!$L$12:$L$61,'7. Dissemination'!$G$12:$G$61,IF($C$11="ALL THEMES","*",$C$11),'7. Dissemination'!$E$12:$E$61,'Summary of Cost by Country'!$C67)+SUMIFS('8.MonitoringEvaluation&amp;Learning'!$L$12:$L$61,'8.MonitoringEvaluation&amp;Learning'!$G$12:$G$61,IF($C$11="ALL THEMES","*",$C$11),'8.MonitoringEvaluation&amp;Learning'!$E$12:$E$61,'Summary of Cost by Country'!$C67)+SUMIFS('9. Other Direct Costs '!$L$12:$L$61,'9. Other Direct Costs '!$G$12:$G$61,IF($C$11="ALL THEMES","*",$C$11),'9. Other Direct Costs '!$E$12:$E$61,'Summary of Cost by Country'!$C67)+SUMIFS('10. Indirect Costs'!$P$13:$P$62,'10. Indirect Costs'!$F$13:$F$62,IF($C$11="ALL THEMES","*",$C$11),'10. Indirect Costs'!$D$13:$D$62,'Summary of Cost by Country'!$C67)</f>
        <v>0</v>
      </c>
      <c r="F67" s="269">
        <f ca="1">SUMIFS('2. Staff Costs (Annual)'!$X$13:$X$312,'2. Staff Costs (Annual)'!$G$13:$G$312,IF($C$11="ALL THEMES","*",$C$11),'2. Staff Costs (Annual)'!$E$13:$E$312,$C67)+SUMIFS('3.Travel,Subsistence&amp;Conference'!$O$12:$O$70,'3.Travel,Subsistence&amp;Conference'!$H$12:$H$70,IF($C$11="ALL THEMES","*",$C$11),'3.Travel,Subsistence&amp;Conference'!$F$12:$F$70,'Summary of Cost by Country'!$C67)+SUMIFS('4. Equipment'!$N$12:$N$82,'4. Equipment'!$G$12:$G$82,IF($C$11="ALL THEMES","*",$C$11),'4. Equipment'!$E$12:$E$82,$C67)+SUMIFS('5. Consumables'!$N$12:$N$61,'5. Consumables'!$G$12:$G$61,IF($C$11="ALL THEMES","*",$C$11),'5. Consumables'!$E$12:$E$61,'Summary of Cost by Country'!$C67)+SUMIFS('6. CEI'!$N$12:$N$61,'6. CEI'!$G$12:$G$61,IF($C$11="ALL THEMES","*",$C$11),'6. CEI'!$E$12:$E$61,'Summary of Cost by Country'!$C67)+SUMIFS('7. Dissemination'!$N$12:$N$61,'7. Dissemination'!$G$12:$G$61,IF($C$11="ALL THEMES","*",$C$11),'7. Dissemination'!$E$12:$E$61,'Summary of Cost by Country'!$C67)+SUMIFS('8.MonitoringEvaluation&amp;Learning'!$N$12:$N$61,'8.MonitoringEvaluation&amp;Learning'!$G$12:$G$61,IF($C$11="ALL THEMES","*",$C$11),'8.MonitoringEvaluation&amp;Learning'!$E$12:$E$61,'Summary of Cost by Country'!$C67)+SUMIFS('9. Other Direct Costs '!$N$12:$N$61,'9. Other Direct Costs '!$G$12:$G$61,IF($C$11="ALL THEMES","*",$C$11),'9. Other Direct Costs '!$E$12:$E$61,'Summary of Cost by Country'!$C67)+SUMIFS('10. Indirect Costs'!$T$13:$T$62,'10. Indirect Costs'!$F$13:$F$62,IF($C$11="ALL THEMES","*",$C$11),'10. Indirect Costs'!$D$13:$D$62,'Summary of Cost by Country'!$C67)</f>
        <v>0</v>
      </c>
      <c r="G67" s="269">
        <f ca="1">SUMIFS('2. Staff Costs (Annual)'!$AC$13:$AC$312,'2. Staff Costs (Annual)'!$G$13:$G$312,IF($C$11="ALL THEMES","*",$C$11),'2. Staff Costs (Annual)'!$E$13:$E$312,$C67)+SUMIFS('3.Travel,Subsistence&amp;Conference'!$O$12:$O$70,'3.Travel,Subsistence&amp;Conference'!$H$12:$H$70,IF($C$11="ALL THEMES","*",$C$11),'3.Travel,Subsistence&amp;Conference'!$F$12:$F$70,'Summary of Cost by Country'!$C67)+SUMIFS('4. Equipment'!$P$12:$P$82,'4. Equipment'!$G$12:$G$82,IF($C$11="ALL THEMES","*",$C$11),'4. Equipment'!$E$12:$E$82,$C67)+SUMIFS('5. Consumables'!$P$12:$P$61,'5. Consumables'!$G$12:$G$61,IF($C$11="ALL THEMES","*",$C$11),'5. Consumables'!$E$12:$E$61,'Summary of Cost by Country'!$C67)+SUMIFS('6. CEI'!$P$12:$P$61,'6. CEI'!$G$12:$G$61,IF($C$11="ALL THEMES","*",$C$11),'6. CEI'!$E$12:$E$61,'Summary of Cost by Country'!$C67)+SUMIFS('7. Dissemination'!$P$12:$P$61,'7. Dissemination'!$G$12:$G$61,IF($C$11="ALL THEMES","*",$C$11),'7. Dissemination'!$E$12:$E$61,'Summary of Cost by Country'!$C67)+SUMIFS('8.MonitoringEvaluation&amp;Learning'!$P$12:$P$61,'8.MonitoringEvaluation&amp;Learning'!$G$12:$G$61,IF($C$11="ALL THEMES","*",$C$11),'8.MonitoringEvaluation&amp;Learning'!$E$12:$E$61,'Summary of Cost by Country'!$C67)+SUMIFS('9. Other Direct Costs '!$P$12:$P$61,'9. Other Direct Costs '!$G$12:$G$61,IF($C$11="ALL THEMES","*",$C$11),'9. Other Direct Costs '!$E$12:$E$61,'Summary of Cost by Country'!$C67)+SUMIFS('10. Indirect Costs'!$X$13:$X$62,'10. Indirect Costs'!$F$13:$F$62,IF($C$11="ALL THEMES","*",$C$11),'10. Indirect Costs'!$D$13:$D$62,'Summary of Cost by Country'!$C67)</f>
        <v>0</v>
      </c>
      <c r="H67" s="269">
        <f ca="1">SUMIFS('2. Staff Costs (Annual)'!$AH$13:$AH$312,'2. Staff Costs (Annual)'!$G$13:$G$312,IF($C$11="ALL THEMES","*",$C$11),'2. Staff Costs (Annual)'!$E$13:$E$312,$C67)+SUMIFS('3.Travel,Subsistence&amp;Conference'!$S$12:$S$70,'3.Travel,Subsistence&amp;Conference'!$H$12:$H$70,IF($C$11="ALL THEMES","*",$C$11),'3.Travel,Subsistence&amp;Conference'!$F$12:$F$70,'Summary of Cost by Country'!$C67)+SUMIFS('4. Equipment'!$R$12:$R$82,'4. Equipment'!$G$12:$G$82,IF($C$11="ALL THEMES","*",$C$11),'4. Equipment'!$E$12:$E$82,$C67)+SUMIFS('5. Consumables'!$R$12:$R$61,'5. Consumables'!$G$12:$G$61,IF($C$11="ALL THEMES","*",$C$11),'5. Consumables'!$E$12:$E$61,'Summary of Cost by Country'!$C67)+SUMIFS('6. CEI'!$R$12:$R$61,'6. CEI'!$G$12:$G$61,IF($C$11="ALL THEMES","*",$C$11),'6. CEI'!$E$12:$E$61,'Summary of Cost by Country'!$C67)+SUMIFS('7. Dissemination'!$R$12:$R$61,'7. Dissemination'!$G$12:$G$61,IF($C$11="ALL THEMES","*",$C$11),'7. Dissemination'!$E$12:$E$61,'Summary of Cost by Country'!$C67)+SUMIFS('8.MonitoringEvaluation&amp;Learning'!$R$12:$R$61,'8.MonitoringEvaluation&amp;Learning'!$G$12:$G$61,IF($C$11="ALL THEMES","*",$C$11),'8.MonitoringEvaluation&amp;Learning'!$E$12:$E$61,'Summary of Cost by Country'!$C67)+SUMIFS('9. Other Direct Costs '!$R$12:$R$61,'9. Other Direct Costs '!$G$12:$G$61,IF($C$11="ALL THEMES","*",$C$11),'9. Other Direct Costs '!$E$12:$E$61,'Summary of Cost by Country'!$C67)+SUMIFS('10. Indirect Costs'!$AB$13:$AB$62,'10. Indirect Costs'!$F$13:$F$62,IF($C$11="ALL THEMES","*",$C$11),'10. Indirect Costs'!$D$13:$D$62,'Summary of Cost by Country'!$C67)</f>
        <v>0</v>
      </c>
      <c r="I67" s="279">
        <f t="shared" ca="1" si="10"/>
        <v>0</v>
      </c>
      <c r="J67" s="4"/>
      <c r="N67" s="159"/>
    </row>
    <row r="68" spans="2:14" ht="30" customHeight="1" x14ac:dyDescent="0.25">
      <c r="B68" s="51">
        <f t="shared" si="11"/>
        <v>6</v>
      </c>
      <c r="C68" s="214" t="str">
        <f ca="1">IFERROR(OFFSET('1. Staff Posts&amp;Salary (Listing)'!$E$1,MATCH(B68,'1. Staff Posts&amp;Salary (Listing)'!$Q:$Q,0)-1,0),"")</f>
        <v/>
      </c>
      <c r="D68" s="269">
        <f ca="1">SUMIFS('2. Staff Costs (Annual)'!$N$13:$N$312,'2. Staff Costs (Annual)'!$G$13:$G$312,IF($C$11="ALL THEMES","*",$C$11),'2. Staff Costs (Annual)'!$E$13:$E$312,$C68)+SUMIFS('3.Travel,Subsistence&amp;Conference'!$K$12:$K$70,'3.Travel,Subsistence&amp;Conference'!$H$12:$H$70,IF($C$11="ALL THEMES","*",$C$11),'3.Travel,Subsistence&amp;Conference'!$F$12:$F$70,'Summary of Cost by Country'!$C68)+SUMIFS('4. Equipment'!$J$12:$J$82,'4. Equipment'!$G$12:$G$82,IF($C$11="ALL THEMES","*",$C$11),'4. Equipment'!$E$12:$E$82,$C68)+SUMIFS('5. Consumables'!$J$12:$J$61,'5. Consumables'!$G$12:$G$61,IF($C$11="ALL THEMES","*",$C$11),'5. Consumables'!$E$12:$E$61,'Summary of Cost by Country'!$C68)+SUMIFS('6. CEI'!$J$12:$J$61,'6. CEI'!$G$12:$G$61,IF($C$11="ALL THEMES","*",$C$11),'6. CEI'!$E$12:$E$61,'Summary of Cost by Country'!$C68)+SUMIFS('7. Dissemination'!$J$12:$J$61,'7. Dissemination'!$G$12:$G$61,IF($C$11="ALL THEMES","*",$C$11),'7. Dissemination'!$E$12:$E$61,'Summary of Cost by Country'!$C68)+SUMIFS('8.MonitoringEvaluation&amp;Learning'!$J$12:$J$61,'8.MonitoringEvaluation&amp;Learning'!$G$12:$G$61,IF($C$11="ALL THEMES","*",$C$11),'8.MonitoringEvaluation&amp;Learning'!$E$12:$E$61,'Summary of Cost by Country'!$C68)+SUMIFS('9. Other Direct Costs '!$J$12:$J$61,'9. Other Direct Costs '!$G$12:$G$61,IF($C$11="ALL THEMES","*",$C$11),'9. Other Direct Costs '!$E$12:$E$61,'Summary of Cost by Country'!$C68)+SUMIFS('10. Indirect Costs'!$L$13:$L$62,'10. Indirect Costs'!$F$13:$F$62,IF($C$11="ALL THEMES","*",$C$11),'10. Indirect Costs'!$D$13:$D$62,'Summary of Cost by Country'!$C68)</f>
        <v>0</v>
      </c>
      <c r="E68" s="269">
        <f ca="1">SUMIFS('2. Staff Costs (Annual)'!$S$13:$S$312,'2. Staff Costs (Annual)'!$G$13:$G$312,IF($C$11="ALL THEMES","*",$C$11),'2. Staff Costs (Annual)'!$E$13:$E$312,$C68)+SUMIFS('3.Travel,Subsistence&amp;Conference'!$M$12:$M$70,'3.Travel,Subsistence&amp;Conference'!$H$12:$H$70,IF($C$11="ALL THEMES","*",$C$11),'3.Travel,Subsistence&amp;Conference'!$F$12:$F$70,'Summary of Cost by Country'!$C68)+SUMIFS('4. Equipment'!$L$12:$L$82,'4. Equipment'!$G$12:$G$82,IF($C$11="ALL THEMES","*",$C$11),'4. Equipment'!$E$12:$E$82,$C68)+SUMIFS('5. Consumables'!$L$12:$L$61,'5. Consumables'!$G$12:$G$61,IF($C$11="ALL THEMES","*",$C$11),'5. Consumables'!$E$12:$E$61,'Summary of Cost by Country'!$C68)+SUMIFS('6. CEI'!$L$12:$L$61,'6. CEI'!$G$12:$G$61,IF($C$11="ALL THEMES","*",$C$11),'6. CEI'!$E$12:$E$61,'Summary of Cost by Country'!$C68)+SUMIFS('7. Dissemination'!$L$12:$L$61,'7. Dissemination'!$G$12:$G$61,IF($C$11="ALL THEMES","*",$C$11),'7. Dissemination'!$E$12:$E$61,'Summary of Cost by Country'!$C68)+SUMIFS('8.MonitoringEvaluation&amp;Learning'!$L$12:$L$61,'8.MonitoringEvaluation&amp;Learning'!$G$12:$G$61,IF($C$11="ALL THEMES","*",$C$11),'8.MonitoringEvaluation&amp;Learning'!$E$12:$E$61,'Summary of Cost by Country'!$C68)+SUMIFS('9. Other Direct Costs '!$L$12:$L$61,'9. Other Direct Costs '!$G$12:$G$61,IF($C$11="ALL THEMES","*",$C$11),'9. Other Direct Costs '!$E$12:$E$61,'Summary of Cost by Country'!$C68)+SUMIFS('10. Indirect Costs'!$P$13:$P$62,'10. Indirect Costs'!$F$13:$F$62,IF($C$11="ALL THEMES","*",$C$11),'10. Indirect Costs'!$D$13:$D$62,'Summary of Cost by Country'!$C68)</f>
        <v>0</v>
      </c>
      <c r="F68" s="269">
        <f ca="1">SUMIFS('2. Staff Costs (Annual)'!$X$13:$X$312,'2. Staff Costs (Annual)'!$G$13:$G$312,IF($C$11="ALL THEMES","*",$C$11),'2. Staff Costs (Annual)'!$E$13:$E$312,$C68)+SUMIFS('3.Travel,Subsistence&amp;Conference'!$O$12:$O$70,'3.Travel,Subsistence&amp;Conference'!$H$12:$H$70,IF($C$11="ALL THEMES","*",$C$11),'3.Travel,Subsistence&amp;Conference'!$F$12:$F$70,'Summary of Cost by Country'!$C68)+SUMIFS('4. Equipment'!$N$12:$N$82,'4. Equipment'!$G$12:$G$82,IF($C$11="ALL THEMES","*",$C$11),'4. Equipment'!$E$12:$E$82,$C68)+SUMIFS('5. Consumables'!$N$12:$N$61,'5. Consumables'!$G$12:$G$61,IF($C$11="ALL THEMES","*",$C$11),'5. Consumables'!$E$12:$E$61,'Summary of Cost by Country'!$C68)+SUMIFS('6. CEI'!$N$12:$N$61,'6. CEI'!$G$12:$G$61,IF($C$11="ALL THEMES","*",$C$11),'6. CEI'!$E$12:$E$61,'Summary of Cost by Country'!$C68)+SUMIFS('7. Dissemination'!$N$12:$N$61,'7. Dissemination'!$G$12:$G$61,IF($C$11="ALL THEMES","*",$C$11),'7. Dissemination'!$E$12:$E$61,'Summary of Cost by Country'!$C68)+SUMIFS('8.MonitoringEvaluation&amp;Learning'!$N$12:$N$61,'8.MonitoringEvaluation&amp;Learning'!$G$12:$G$61,IF($C$11="ALL THEMES","*",$C$11),'8.MonitoringEvaluation&amp;Learning'!$E$12:$E$61,'Summary of Cost by Country'!$C68)+SUMIFS('9. Other Direct Costs '!$N$12:$N$61,'9. Other Direct Costs '!$G$12:$G$61,IF($C$11="ALL THEMES","*",$C$11),'9. Other Direct Costs '!$E$12:$E$61,'Summary of Cost by Country'!$C68)+SUMIFS('10. Indirect Costs'!$T$13:$T$62,'10. Indirect Costs'!$F$13:$F$62,IF($C$11="ALL THEMES","*",$C$11),'10. Indirect Costs'!$D$13:$D$62,'Summary of Cost by Country'!$C68)</f>
        <v>0</v>
      </c>
      <c r="G68" s="269">
        <f ca="1">SUMIFS('2. Staff Costs (Annual)'!$AC$13:$AC$312,'2. Staff Costs (Annual)'!$G$13:$G$312,IF($C$11="ALL THEMES","*",$C$11),'2. Staff Costs (Annual)'!$E$13:$E$312,$C68)+SUMIFS('3.Travel,Subsistence&amp;Conference'!$O$12:$O$70,'3.Travel,Subsistence&amp;Conference'!$H$12:$H$70,IF($C$11="ALL THEMES","*",$C$11),'3.Travel,Subsistence&amp;Conference'!$F$12:$F$70,'Summary of Cost by Country'!$C68)+SUMIFS('4. Equipment'!$P$12:$P$82,'4. Equipment'!$G$12:$G$82,IF($C$11="ALL THEMES","*",$C$11),'4. Equipment'!$E$12:$E$82,$C68)+SUMIFS('5. Consumables'!$P$12:$P$61,'5. Consumables'!$G$12:$G$61,IF($C$11="ALL THEMES","*",$C$11),'5. Consumables'!$E$12:$E$61,'Summary of Cost by Country'!$C68)+SUMIFS('6. CEI'!$P$12:$P$61,'6. CEI'!$G$12:$G$61,IF($C$11="ALL THEMES","*",$C$11),'6. CEI'!$E$12:$E$61,'Summary of Cost by Country'!$C68)+SUMIFS('7. Dissemination'!$P$12:$P$61,'7. Dissemination'!$G$12:$G$61,IF($C$11="ALL THEMES","*",$C$11),'7. Dissemination'!$E$12:$E$61,'Summary of Cost by Country'!$C68)+SUMIFS('8.MonitoringEvaluation&amp;Learning'!$P$12:$P$61,'8.MonitoringEvaluation&amp;Learning'!$G$12:$G$61,IF($C$11="ALL THEMES","*",$C$11),'8.MonitoringEvaluation&amp;Learning'!$E$12:$E$61,'Summary of Cost by Country'!$C68)+SUMIFS('9. Other Direct Costs '!$P$12:$P$61,'9. Other Direct Costs '!$G$12:$G$61,IF($C$11="ALL THEMES","*",$C$11),'9. Other Direct Costs '!$E$12:$E$61,'Summary of Cost by Country'!$C68)+SUMIFS('10. Indirect Costs'!$X$13:$X$62,'10. Indirect Costs'!$F$13:$F$62,IF($C$11="ALL THEMES","*",$C$11),'10. Indirect Costs'!$D$13:$D$62,'Summary of Cost by Country'!$C68)</f>
        <v>0</v>
      </c>
      <c r="H68" s="269">
        <f ca="1">SUMIFS('2. Staff Costs (Annual)'!$AH$13:$AH$312,'2. Staff Costs (Annual)'!$G$13:$G$312,IF($C$11="ALL THEMES","*",$C$11),'2. Staff Costs (Annual)'!$E$13:$E$312,$C68)+SUMIFS('3.Travel,Subsistence&amp;Conference'!$S$12:$S$70,'3.Travel,Subsistence&amp;Conference'!$H$12:$H$70,IF($C$11="ALL THEMES","*",$C$11),'3.Travel,Subsistence&amp;Conference'!$F$12:$F$70,'Summary of Cost by Country'!$C68)+SUMIFS('4. Equipment'!$R$12:$R$82,'4. Equipment'!$G$12:$G$82,IF($C$11="ALL THEMES","*",$C$11),'4. Equipment'!$E$12:$E$82,$C68)+SUMIFS('5. Consumables'!$R$12:$R$61,'5. Consumables'!$G$12:$G$61,IF($C$11="ALL THEMES","*",$C$11),'5. Consumables'!$E$12:$E$61,'Summary of Cost by Country'!$C68)+SUMIFS('6. CEI'!$R$12:$R$61,'6. CEI'!$G$12:$G$61,IF($C$11="ALL THEMES","*",$C$11),'6. CEI'!$E$12:$E$61,'Summary of Cost by Country'!$C68)+SUMIFS('7. Dissemination'!$R$12:$R$61,'7. Dissemination'!$G$12:$G$61,IF($C$11="ALL THEMES","*",$C$11),'7. Dissemination'!$E$12:$E$61,'Summary of Cost by Country'!$C68)+SUMIFS('8.MonitoringEvaluation&amp;Learning'!$R$12:$R$61,'8.MonitoringEvaluation&amp;Learning'!$G$12:$G$61,IF($C$11="ALL THEMES","*",$C$11),'8.MonitoringEvaluation&amp;Learning'!$E$12:$E$61,'Summary of Cost by Country'!$C68)+SUMIFS('9. Other Direct Costs '!$R$12:$R$61,'9. Other Direct Costs '!$G$12:$G$61,IF($C$11="ALL THEMES","*",$C$11),'9. Other Direct Costs '!$E$12:$E$61,'Summary of Cost by Country'!$C68)+SUMIFS('10. Indirect Costs'!$AB$13:$AB$62,'10. Indirect Costs'!$F$13:$F$62,IF($C$11="ALL THEMES","*",$C$11),'10. Indirect Costs'!$D$13:$D$62,'Summary of Cost by Country'!$C68)</f>
        <v>0</v>
      </c>
      <c r="I68" s="279">
        <f t="shared" ca="1" si="10"/>
        <v>0</v>
      </c>
      <c r="J68" s="4"/>
    </row>
    <row r="69" spans="2:14" ht="30" customHeight="1" thickBot="1" x14ac:dyDescent="0.3">
      <c r="B69" s="51">
        <f t="shared" si="11"/>
        <v>7</v>
      </c>
      <c r="C69" s="214" t="str">
        <f ca="1">IFERROR(OFFSET('1. Staff Posts&amp;Salary (Listing)'!$E$1,MATCH(B69,'1. Staff Posts&amp;Salary (Listing)'!$Q:$Q,0)-1,0),"")</f>
        <v/>
      </c>
      <c r="D69" s="269">
        <f ca="1">SUMIFS('2. Staff Costs (Annual)'!$N$13:$N$312,'2. Staff Costs (Annual)'!$G$13:$G$312,IF($C$11="ALL THEMES","*",$C$11),'2. Staff Costs (Annual)'!$E$13:$E$312,$C69)+SUMIFS('3.Travel,Subsistence&amp;Conference'!$K$12:$K$70,'3.Travel,Subsistence&amp;Conference'!$H$12:$H$70,IF($C$11="ALL THEMES","*",$C$11),'3.Travel,Subsistence&amp;Conference'!$F$12:$F$70,'Summary of Cost by Country'!$C69)+SUMIFS('4. Equipment'!$J$12:$J$82,'4. Equipment'!$G$12:$G$82,IF($C$11="ALL THEMES","*",$C$11),'4. Equipment'!$E$12:$E$82,$C69)+SUMIFS('5. Consumables'!$J$12:$J$61,'5. Consumables'!$G$12:$G$61,IF($C$11="ALL THEMES","*",$C$11),'5. Consumables'!$E$12:$E$61,'Summary of Cost by Country'!$C69)+SUMIFS('6. CEI'!$J$12:$J$61,'6. CEI'!$G$12:$G$61,IF($C$11="ALL THEMES","*",$C$11),'6. CEI'!$E$12:$E$61,'Summary of Cost by Country'!$C69)+SUMIFS('7. Dissemination'!$J$12:$J$61,'7. Dissemination'!$G$12:$G$61,IF($C$11="ALL THEMES","*",$C$11),'7. Dissemination'!$E$12:$E$61,'Summary of Cost by Country'!$C69)+SUMIFS('8.MonitoringEvaluation&amp;Learning'!$J$12:$J$61,'8.MonitoringEvaluation&amp;Learning'!$G$12:$G$61,IF($C$11="ALL THEMES","*",$C$11),'8.MonitoringEvaluation&amp;Learning'!$E$12:$E$61,'Summary of Cost by Country'!$C69)+SUMIFS('9. Other Direct Costs '!$J$12:$J$61,'9. Other Direct Costs '!$G$12:$G$61,IF($C$11="ALL THEMES","*",$C$11),'9. Other Direct Costs '!$E$12:$E$61,'Summary of Cost by Country'!$C69)+SUMIFS('10. Indirect Costs'!$L$13:$L$62,'10. Indirect Costs'!$F$13:$F$62,IF($C$11="ALL THEMES","*",$C$11),'10. Indirect Costs'!$D$13:$D$62,'Summary of Cost by Country'!$C69)</f>
        <v>0</v>
      </c>
      <c r="E69" s="269">
        <f ca="1">SUMIFS('2. Staff Costs (Annual)'!$S$13:$S$312,'2. Staff Costs (Annual)'!$G$13:$G$312,IF($C$11="ALL THEMES","*",$C$11),'2. Staff Costs (Annual)'!$E$13:$E$312,$C69)+SUMIFS('3.Travel,Subsistence&amp;Conference'!$M$12:$M$70,'3.Travel,Subsistence&amp;Conference'!$H$12:$H$70,IF($C$11="ALL THEMES","*",$C$11),'3.Travel,Subsistence&amp;Conference'!$F$12:$F$70,'Summary of Cost by Country'!$C69)+SUMIFS('4. Equipment'!$L$12:$L$82,'4. Equipment'!$G$12:$G$82,IF($C$11="ALL THEMES","*",$C$11),'4. Equipment'!$E$12:$E$82,$C69)+SUMIFS('5. Consumables'!$L$12:$L$61,'5. Consumables'!$G$12:$G$61,IF($C$11="ALL THEMES","*",$C$11),'5. Consumables'!$E$12:$E$61,'Summary of Cost by Country'!$C69)+SUMIFS('6. CEI'!$L$12:$L$61,'6. CEI'!$G$12:$G$61,IF($C$11="ALL THEMES","*",$C$11),'6. CEI'!$E$12:$E$61,'Summary of Cost by Country'!$C69)+SUMIFS('7. Dissemination'!$L$12:$L$61,'7. Dissemination'!$G$12:$G$61,IF($C$11="ALL THEMES","*",$C$11),'7. Dissemination'!$E$12:$E$61,'Summary of Cost by Country'!$C69)+SUMIFS('8.MonitoringEvaluation&amp;Learning'!$L$12:$L$61,'8.MonitoringEvaluation&amp;Learning'!$G$12:$G$61,IF($C$11="ALL THEMES","*",$C$11),'8.MonitoringEvaluation&amp;Learning'!$E$12:$E$61,'Summary of Cost by Country'!$C69)+SUMIFS('9. Other Direct Costs '!$L$12:$L$61,'9. Other Direct Costs '!$G$12:$G$61,IF($C$11="ALL THEMES","*",$C$11),'9. Other Direct Costs '!$E$12:$E$61,'Summary of Cost by Country'!$C69)+SUMIFS('10. Indirect Costs'!$P$13:$P$62,'10. Indirect Costs'!$F$13:$F$62,IF($C$11="ALL THEMES","*",$C$11),'10. Indirect Costs'!$D$13:$D$62,'Summary of Cost by Country'!$C69)</f>
        <v>0</v>
      </c>
      <c r="F69" s="269">
        <f ca="1">SUMIFS('2. Staff Costs (Annual)'!$X$13:$X$312,'2. Staff Costs (Annual)'!$G$13:$G$312,IF($C$11="ALL THEMES","*",$C$11),'2. Staff Costs (Annual)'!$E$13:$E$312,$C69)+SUMIFS('3.Travel,Subsistence&amp;Conference'!$O$12:$O$70,'3.Travel,Subsistence&amp;Conference'!$H$12:$H$70,IF($C$11="ALL THEMES","*",$C$11),'3.Travel,Subsistence&amp;Conference'!$F$12:$F$70,'Summary of Cost by Country'!$C69)+SUMIFS('4. Equipment'!$N$12:$N$82,'4. Equipment'!$G$12:$G$82,IF($C$11="ALL THEMES","*",$C$11),'4. Equipment'!$E$12:$E$82,$C69)+SUMIFS('5. Consumables'!$N$12:$N$61,'5. Consumables'!$G$12:$G$61,IF($C$11="ALL THEMES","*",$C$11),'5. Consumables'!$E$12:$E$61,'Summary of Cost by Country'!$C69)+SUMIFS('6. CEI'!$N$12:$N$61,'6. CEI'!$G$12:$G$61,IF($C$11="ALL THEMES","*",$C$11),'6. CEI'!$E$12:$E$61,'Summary of Cost by Country'!$C69)+SUMIFS('7. Dissemination'!$N$12:$N$61,'7. Dissemination'!$G$12:$G$61,IF($C$11="ALL THEMES","*",$C$11),'7. Dissemination'!$E$12:$E$61,'Summary of Cost by Country'!$C69)+SUMIFS('8.MonitoringEvaluation&amp;Learning'!$N$12:$N$61,'8.MonitoringEvaluation&amp;Learning'!$G$12:$G$61,IF($C$11="ALL THEMES","*",$C$11),'8.MonitoringEvaluation&amp;Learning'!$E$12:$E$61,'Summary of Cost by Country'!$C69)+SUMIFS('9. Other Direct Costs '!$N$12:$N$61,'9. Other Direct Costs '!$G$12:$G$61,IF($C$11="ALL THEMES","*",$C$11),'9. Other Direct Costs '!$E$12:$E$61,'Summary of Cost by Country'!$C69)+SUMIFS('10. Indirect Costs'!$T$13:$T$62,'10. Indirect Costs'!$F$13:$F$62,IF($C$11="ALL THEMES","*",$C$11),'10. Indirect Costs'!$D$13:$D$62,'Summary of Cost by Country'!$C69)</f>
        <v>0</v>
      </c>
      <c r="G69" s="269">
        <f ca="1">SUMIFS('2. Staff Costs (Annual)'!$AC$13:$AC$312,'2. Staff Costs (Annual)'!$G$13:$G$312,IF($C$11="ALL THEMES","*",$C$11),'2. Staff Costs (Annual)'!$E$13:$E$312,$C69)+SUMIFS('3.Travel,Subsistence&amp;Conference'!$O$12:$O$70,'3.Travel,Subsistence&amp;Conference'!$H$12:$H$70,IF($C$11="ALL THEMES","*",$C$11),'3.Travel,Subsistence&amp;Conference'!$F$12:$F$70,'Summary of Cost by Country'!$C69)+SUMIFS('4. Equipment'!$P$12:$P$82,'4. Equipment'!$G$12:$G$82,IF($C$11="ALL THEMES","*",$C$11),'4. Equipment'!$E$12:$E$82,$C69)+SUMIFS('5. Consumables'!$P$12:$P$61,'5. Consumables'!$G$12:$G$61,IF($C$11="ALL THEMES","*",$C$11),'5. Consumables'!$E$12:$E$61,'Summary of Cost by Country'!$C69)+SUMIFS('6. CEI'!$P$12:$P$61,'6. CEI'!$G$12:$G$61,IF($C$11="ALL THEMES","*",$C$11),'6. CEI'!$E$12:$E$61,'Summary of Cost by Country'!$C69)+SUMIFS('7. Dissemination'!$P$12:$P$61,'7. Dissemination'!$G$12:$G$61,IF($C$11="ALL THEMES","*",$C$11),'7. Dissemination'!$E$12:$E$61,'Summary of Cost by Country'!$C69)+SUMIFS('8.MonitoringEvaluation&amp;Learning'!$P$12:$P$61,'8.MonitoringEvaluation&amp;Learning'!$G$12:$G$61,IF($C$11="ALL THEMES","*",$C$11),'8.MonitoringEvaluation&amp;Learning'!$E$12:$E$61,'Summary of Cost by Country'!$C69)+SUMIFS('9. Other Direct Costs '!$P$12:$P$61,'9. Other Direct Costs '!$G$12:$G$61,IF($C$11="ALL THEMES","*",$C$11),'9. Other Direct Costs '!$E$12:$E$61,'Summary of Cost by Country'!$C69)+SUMIFS('10. Indirect Costs'!$X$13:$X$62,'10. Indirect Costs'!$F$13:$F$62,IF($C$11="ALL THEMES","*",$C$11),'10. Indirect Costs'!$D$13:$D$62,'Summary of Cost by Country'!$C69)</f>
        <v>0</v>
      </c>
      <c r="H69" s="269">
        <f ca="1">SUMIFS('2. Staff Costs (Annual)'!$AH$13:$AH$312,'2. Staff Costs (Annual)'!$G$13:$G$312,IF($C$11="ALL THEMES","*",$C$11),'2. Staff Costs (Annual)'!$E$13:$E$312,$C69)+SUMIFS('3.Travel,Subsistence&amp;Conference'!$S$12:$S$70,'3.Travel,Subsistence&amp;Conference'!$H$12:$H$70,IF($C$11="ALL THEMES","*",$C$11),'3.Travel,Subsistence&amp;Conference'!$F$12:$F$70,'Summary of Cost by Country'!$C69)+SUMIFS('4. Equipment'!$R$12:$R$82,'4. Equipment'!$G$12:$G$82,IF($C$11="ALL THEMES","*",$C$11),'4. Equipment'!$E$12:$E$82,$C69)+SUMIFS('5. Consumables'!$R$12:$R$61,'5. Consumables'!$G$12:$G$61,IF($C$11="ALL THEMES","*",$C$11),'5. Consumables'!$E$12:$E$61,'Summary of Cost by Country'!$C69)+SUMIFS('6. CEI'!$R$12:$R$61,'6. CEI'!$G$12:$G$61,IF($C$11="ALL THEMES","*",$C$11),'6. CEI'!$E$12:$E$61,'Summary of Cost by Country'!$C69)+SUMIFS('7. Dissemination'!$R$12:$R$61,'7. Dissemination'!$G$12:$G$61,IF($C$11="ALL THEMES","*",$C$11),'7. Dissemination'!$E$12:$E$61,'Summary of Cost by Country'!$C69)+SUMIFS('8.MonitoringEvaluation&amp;Learning'!$R$12:$R$61,'8.MonitoringEvaluation&amp;Learning'!$G$12:$G$61,IF($C$11="ALL THEMES","*",$C$11),'8.MonitoringEvaluation&amp;Learning'!$E$12:$E$61,'Summary of Cost by Country'!$C69)+SUMIFS('9. Other Direct Costs '!$R$12:$R$61,'9. Other Direct Costs '!$G$12:$G$61,IF($C$11="ALL THEMES","*",$C$11),'9. Other Direct Costs '!$E$12:$E$61,'Summary of Cost by Country'!$C69)+SUMIFS('10. Indirect Costs'!$AB$13:$AB$62,'10. Indirect Costs'!$F$13:$F$62,IF($C$11="ALL THEMES","*",$C$11),'10. Indirect Costs'!$D$13:$D$62,'Summary of Cost by Country'!$C69)</f>
        <v>0</v>
      </c>
      <c r="I69" s="279">
        <f t="shared" ca="1" si="10"/>
        <v>0</v>
      </c>
      <c r="J69" s="4"/>
    </row>
    <row r="70" spans="2:14" ht="30" customHeight="1" thickBot="1" x14ac:dyDescent="0.3">
      <c r="B70" s="4"/>
      <c r="C70" s="52" t="s">
        <v>6</v>
      </c>
      <c r="D70" s="271">
        <f t="shared" ref="D70:I70" ca="1" si="12">SUM(D63:D69)</f>
        <v>0</v>
      </c>
      <c r="E70" s="271">
        <f t="shared" ca="1" si="12"/>
        <v>0</v>
      </c>
      <c r="F70" s="271">
        <f t="shared" ca="1" si="12"/>
        <v>0</v>
      </c>
      <c r="G70" s="271">
        <f t="shared" ca="1" si="12"/>
        <v>0</v>
      </c>
      <c r="H70" s="271">
        <f t="shared" ca="1" si="12"/>
        <v>0</v>
      </c>
      <c r="I70" s="271">
        <f t="shared" ca="1" si="12"/>
        <v>0</v>
      </c>
      <c r="J70" s="4"/>
    </row>
    <row r="71" spans="2:14" ht="8.25" customHeight="1" x14ac:dyDescent="0.25">
      <c r="B71" s="4"/>
      <c r="C71" s="4"/>
      <c r="D71" s="4"/>
      <c r="E71" s="4"/>
      <c r="F71" s="4"/>
      <c r="G71" s="4"/>
      <c r="H71" s="4"/>
      <c r="I71" s="4"/>
      <c r="J71" s="4"/>
    </row>
    <row r="72" spans="2:14" ht="8.25" customHeight="1" thickBot="1" x14ac:dyDescent="0.3">
      <c r="B72" s="4"/>
      <c r="C72" s="4"/>
      <c r="D72" s="163"/>
      <c r="E72" s="163"/>
      <c r="F72" s="163"/>
      <c r="G72" s="163"/>
      <c r="H72" s="163"/>
      <c r="I72" s="163"/>
      <c r="J72" s="4"/>
    </row>
    <row r="73" spans="2:14" ht="30" customHeight="1" thickBot="1" x14ac:dyDescent="0.3">
      <c r="B73" s="4"/>
      <c r="C73" s="168" t="s">
        <v>92</v>
      </c>
      <c r="D73" s="255" t="s">
        <v>30</v>
      </c>
      <c r="E73" s="255" t="s">
        <v>31</v>
      </c>
      <c r="F73" s="255" t="s">
        <v>32</v>
      </c>
      <c r="G73" s="255" t="s">
        <v>33</v>
      </c>
      <c r="H73" s="256" t="s">
        <v>34</v>
      </c>
      <c r="I73" s="260" t="s">
        <v>35</v>
      </c>
      <c r="J73" s="4"/>
    </row>
    <row r="74" spans="2:14" ht="30" customHeight="1" x14ac:dyDescent="0.25">
      <c r="B74" s="51">
        <v>1</v>
      </c>
      <c r="C74" s="214" t="str">
        <f ca="1">IFERROR(OFFSET('1. Staff Posts&amp;Salary (Listing)'!$E$1,MATCH(B74,'1. Staff Posts&amp;Salary (Listing)'!$Q:$Q,0)-1,0),"")</f>
        <v>(Select)</v>
      </c>
      <c r="D74" s="275" t="str">
        <f t="shared" ref="D74:D80" ca="1" si="13">IFERROR(D63/$D$70,"")</f>
        <v/>
      </c>
      <c r="E74" s="275" t="str">
        <f t="shared" ref="E74:E80" ca="1" si="14">IFERROR(E63/$E$70,"")</f>
        <v/>
      </c>
      <c r="F74" s="275" t="str">
        <f t="shared" ref="F74:F80" ca="1" si="15">IFERROR(F63/$F$70,"")</f>
        <v/>
      </c>
      <c r="G74" s="275" t="str">
        <f t="shared" ref="G74:G80" ca="1" si="16">IFERROR(G63/$G$70,"")</f>
        <v/>
      </c>
      <c r="H74" s="275" t="str">
        <f t="shared" ref="H74:H80" ca="1" si="17">IFERROR(H63/$H$70,"")</f>
        <v/>
      </c>
      <c r="I74" s="281" t="str">
        <f t="shared" ref="I74:I80" ca="1" si="18">IFERROR(I63/$I$70,"")</f>
        <v/>
      </c>
      <c r="J74" s="4"/>
    </row>
    <row r="75" spans="2:14" ht="30" customHeight="1" x14ac:dyDescent="0.25">
      <c r="B75" s="51">
        <f t="shared" ref="B75:B80" si="19">B74+1</f>
        <v>2</v>
      </c>
      <c r="C75" s="214" t="str">
        <f ca="1">IFERROR(OFFSET('1. Staff Posts&amp;Salary (Listing)'!$E$1,MATCH(B75,'1. Staff Posts&amp;Salary (Listing)'!$Q:$Q,0)-1,0),"")</f>
        <v/>
      </c>
      <c r="D75" s="275" t="str">
        <f t="shared" ca="1" si="13"/>
        <v/>
      </c>
      <c r="E75" s="275" t="str">
        <f t="shared" ca="1" si="14"/>
        <v/>
      </c>
      <c r="F75" s="275" t="str">
        <f t="shared" ca="1" si="15"/>
        <v/>
      </c>
      <c r="G75" s="275" t="str">
        <f t="shared" ca="1" si="16"/>
        <v/>
      </c>
      <c r="H75" s="275" t="str">
        <f t="shared" ca="1" si="17"/>
        <v/>
      </c>
      <c r="I75" s="281" t="str">
        <f t="shared" ca="1" si="18"/>
        <v/>
      </c>
      <c r="J75" s="4"/>
      <c r="N75" s="160"/>
    </row>
    <row r="76" spans="2:14" ht="30" customHeight="1" x14ac:dyDescent="0.25">
      <c r="B76" s="51">
        <f t="shared" si="19"/>
        <v>3</v>
      </c>
      <c r="C76" s="214" t="str">
        <f ca="1">IFERROR(OFFSET('1. Staff Posts&amp;Salary (Listing)'!$E$1,MATCH(B76,'1. Staff Posts&amp;Salary (Listing)'!$Q:$Q,0)-1,0),"")</f>
        <v/>
      </c>
      <c r="D76" s="275" t="str">
        <f t="shared" ca="1" si="13"/>
        <v/>
      </c>
      <c r="E76" s="275" t="str">
        <f t="shared" ca="1" si="14"/>
        <v/>
      </c>
      <c r="F76" s="275" t="str">
        <f t="shared" ca="1" si="15"/>
        <v/>
      </c>
      <c r="G76" s="275" t="str">
        <f t="shared" ca="1" si="16"/>
        <v/>
      </c>
      <c r="H76" s="275" t="str">
        <f t="shared" ca="1" si="17"/>
        <v/>
      </c>
      <c r="I76" s="281" t="str">
        <f t="shared" ca="1" si="18"/>
        <v/>
      </c>
      <c r="J76" s="4"/>
      <c r="N76" s="160"/>
    </row>
    <row r="77" spans="2:14" ht="30" customHeight="1" x14ac:dyDescent="0.25">
      <c r="B77" s="51">
        <f t="shared" si="19"/>
        <v>4</v>
      </c>
      <c r="C77" s="214" t="str">
        <f ca="1">IFERROR(OFFSET('1. Staff Posts&amp;Salary (Listing)'!$E$1,MATCH(B77,'1. Staff Posts&amp;Salary (Listing)'!$Q:$Q,0)-1,0),"")</f>
        <v/>
      </c>
      <c r="D77" s="275" t="str">
        <f t="shared" ca="1" si="13"/>
        <v/>
      </c>
      <c r="E77" s="275" t="str">
        <f t="shared" ca="1" si="14"/>
        <v/>
      </c>
      <c r="F77" s="275" t="str">
        <f t="shared" ca="1" si="15"/>
        <v/>
      </c>
      <c r="G77" s="275" t="str">
        <f t="shared" ca="1" si="16"/>
        <v/>
      </c>
      <c r="H77" s="275" t="str">
        <f t="shared" ca="1" si="17"/>
        <v/>
      </c>
      <c r="I77" s="281" t="str">
        <f t="shared" ca="1" si="18"/>
        <v/>
      </c>
      <c r="J77" s="4"/>
      <c r="N77" s="160"/>
    </row>
    <row r="78" spans="2:14" ht="30" hidden="1" customHeight="1" x14ac:dyDescent="0.25">
      <c r="B78" s="51">
        <f t="shared" si="19"/>
        <v>5</v>
      </c>
      <c r="C78" s="214" t="str">
        <f ca="1">IFERROR(OFFSET('1. Staff Posts&amp;Salary (Listing)'!$E$1,MATCH(B78,'1. Staff Posts&amp;Salary (Listing)'!$Q:$Q,0)-1,0),"")</f>
        <v/>
      </c>
      <c r="D78" s="275" t="str">
        <f t="shared" ca="1" si="13"/>
        <v/>
      </c>
      <c r="E78" s="275" t="str">
        <f t="shared" ca="1" si="14"/>
        <v/>
      </c>
      <c r="F78" s="275" t="str">
        <f t="shared" ca="1" si="15"/>
        <v/>
      </c>
      <c r="G78" s="275" t="str">
        <f t="shared" ca="1" si="16"/>
        <v/>
      </c>
      <c r="H78" s="275" t="str">
        <f t="shared" ca="1" si="17"/>
        <v/>
      </c>
      <c r="I78" s="281" t="str">
        <f t="shared" ca="1" si="18"/>
        <v/>
      </c>
      <c r="J78" s="4"/>
    </row>
    <row r="79" spans="2:14" ht="30" customHeight="1" x14ac:dyDescent="0.25">
      <c r="B79" s="51">
        <f t="shared" si="19"/>
        <v>6</v>
      </c>
      <c r="C79" s="214" t="str">
        <f ca="1">IFERROR(OFFSET('1. Staff Posts&amp;Salary (Listing)'!$E$1,MATCH(B79,'1. Staff Posts&amp;Salary (Listing)'!$Q:$Q,0)-1,0),"")</f>
        <v/>
      </c>
      <c r="D79" s="275" t="str">
        <f t="shared" ca="1" si="13"/>
        <v/>
      </c>
      <c r="E79" s="275" t="str">
        <f t="shared" ca="1" si="14"/>
        <v/>
      </c>
      <c r="F79" s="275" t="str">
        <f t="shared" ca="1" si="15"/>
        <v/>
      </c>
      <c r="G79" s="275" t="str">
        <f t="shared" ca="1" si="16"/>
        <v/>
      </c>
      <c r="H79" s="275" t="str">
        <f t="shared" ca="1" si="17"/>
        <v/>
      </c>
      <c r="I79" s="281" t="str">
        <f t="shared" ca="1" si="18"/>
        <v/>
      </c>
      <c r="J79" s="4"/>
    </row>
    <row r="80" spans="2:14" ht="30" customHeight="1" thickBot="1" x14ac:dyDescent="0.3">
      <c r="B80" s="51">
        <f t="shared" si="19"/>
        <v>7</v>
      </c>
      <c r="C80" s="214" t="str">
        <f ca="1">IFERROR(OFFSET('1. Staff Posts&amp;Salary (Listing)'!$E$1,MATCH(B80,'1. Staff Posts&amp;Salary (Listing)'!$Q:$Q,0)-1,0),"")</f>
        <v/>
      </c>
      <c r="D80" s="275" t="str">
        <f t="shared" ca="1" si="13"/>
        <v/>
      </c>
      <c r="E80" s="275" t="str">
        <f t="shared" ca="1" si="14"/>
        <v/>
      </c>
      <c r="F80" s="275" t="str">
        <f t="shared" ca="1" si="15"/>
        <v/>
      </c>
      <c r="G80" s="275" t="str">
        <f t="shared" ca="1" si="16"/>
        <v/>
      </c>
      <c r="H80" s="275" t="str">
        <f t="shared" ca="1" si="17"/>
        <v/>
      </c>
      <c r="I80" s="281" t="str">
        <f t="shared" ca="1" si="18"/>
        <v/>
      </c>
      <c r="J80" s="4"/>
    </row>
    <row r="81" spans="2:10" ht="30" customHeight="1" thickBot="1" x14ac:dyDescent="0.3">
      <c r="B81" s="4"/>
      <c r="C81" s="52" t="s">
        <v>6</v>
      </c>
      <c r="D81" s="277">
        <f t="shared" ref="D81:I81" ca="1" si="20">SUM(D74:D80)</f>
        <v>0</v>
      </c>
      <c r="E81" s="277">
        <f t="shared" ca="1" si="20"/>
        <v>0</v>
      </c>
      <c r="F81" s="277">
        <f t="shared" ca="1" si="20"/>
        <v>0</v>
      </c>
      <c r="G81" s="277">
        <f t="shared" ca="1" si="20"/>
        <v>0</v>
      </c>
      <c r="H81" s="277">
        <f t="shared" ca="1" si="20"/>
        <v>0</v>
      </c>
      <c r="I81" s="277">
        <f t="shared" ca="1" si="20"/>
        <v>0</v>
      </c>
      <c r="J81" s="4"/>
    </row>
    <row r="82" spans="2:10" ht="15" x14ac:dyDescent="0.25">
      <c r="B82" s="4"/>
      <c r="C82" s="4"/>
      <c r="D82" s="4"/>
      <c r="E82" s="4"/>
      <c r="F82" s="4"/>
      <c r="G82" s="4"/>
      <c r="H82" s="4"/>
      <c r="I82" s="4"/>
      <c r="J82" s="4"/>
    </row>
    <row r="83" spans="2:10" ht="7.5" customHeight="1" x14ac:dyDescent="0.25"/>
    <row r="85" spans="2:10" ht="15" hidden="1" x14ac:dyDescent="0.25">
      <c r="C85" t="s">
        <v>51</v>
      </c>
    </row>
    <row r="86" spans="2:10" ht="15" hidden="1" x14ac:dyDescent="0.25">
      <c r="B86">
        <v>1</v>
      </c>
      <c r="C86" t="s">
        <v>45</v>
      </c>
    </row>
    <row r="87" spans="2:10" ht="15" hidden="1" x14ac:dyDescent="0.25">
      <c r="B87">
        <f>B86+1</f>
        <v>2</v>
      </c>
      <c r="C87" s="93" t="str">
        <f>IF('START - AWARD DETAILS'!D21=0,"",'START - AWARD DETAILS'!D21)</f>
        <v>CORE</v>
      </c>
    </row>
    <row r="88" spans="2:10" ht="15" hidden="1" x14ac:dyDescent="0.25">
      <c r="B88">
        <f t="shared" ref="B88:B106" si="21">B87+1</f>
        <v>3</v>
      </c>
      <c r="C88" s="93" t="str">
        <f>IF('START - AWARD DETAILS'!D22=0,"",'START - AWARD DETAILS'!D22)</f>
        <v/>
      </c>
    </row>
    <row r="89" spans="2:10" ht="15" hidden="1" x14ac:dyDescent="0.25">
      <c r="B89">
        <f t="shared" si="21"/>
        <v>4</v>
      </c>
      <c r="C89" s="93" t="str">
        <f>IF('START - AWARD DETAILS'!D23=0,"",'START - AWARD DETAILS'!D23)</f>
        <v/>
      </c>
    </row>
    <row r="90" spans="2:10" ht="15" hidden="1" x14ac:dyDescent="0.25">
      <c r="B90">
        <f t="shared" si="21"/>
        <v>5</v>
      </c>
      <c r="C90" s="93" t="str">
        <f>IF('START - AWARD DETAILS'!D24=0,"",'START - AWARD DETAILS'!D24)</f>
        <v/>
      </c>
    </row>
    <row r="91" spans="2:10" ht="15" hidden="1" x14ac:dyDescent="0.25">
      <c r="B91">
        <f t="shared" si="21"/>
        <v>6</v>
      </c>
      <c r="C91" s="93" t="str">
        <f>IF('START - AWARD DETAILS'!D25=0,"",'START - AWARD DETAILS'!D25)</f>
        <v/>
      </c>
    </row>
    <row r="92" spans="2:10" ht="15" hidden="1" x14ac:dyDescent="0.25">
      <c r="B92">
        <f t="shared" si="21"/>
        <v>7</v>
      </c>
      <c r="C92" s="93" t="str">
        <f>IF('START - AWARD DETAILS'!D26=0,"",'START - AWARD DETAILS'!D26)</f>
        <v/>
      </c>
    </row>
    <row r="93" spans="2:10" ht="15" hidden="1" x14ac:dyDescent="0.25">
      <c r="B93">
        <f t="shared" si="21"/>
        <v>8</v>
      </c>
      <c r="C93" s="93" t="str">
        <f>IF('START - AWARD DETAILS'!D27=0,"",'START - AWARD DETAILS'!D27)</f>
        <v/>
      </c>
    </row>
    <row r="94" spans="2:10" ht="15" hidden="1" x14ac:dyDescent="0.25">
      <c r="B94">
        <f t="shared" si="21"/>
        <v>9</v>
      </c>
      <c r="C94" s="93" t="str">
        <f>IF('START - AWARD DETAILS'!D28=0,"",'START - AWARD DETAILS'!D28)</f>
        <v/>
      </c>
    </row>
    <row r="95" spans="2:10" ht="15" hidden="1" x14ac:dyDescent="0.25">
      <c r="B95">
        <f t="shared" si="21"/>
        <v>10</v>
      </c>
      <c r="C95" s="93" t="str">
        <f>IF('START - AWARD DETAILS'!D29=0,"",'START - AWARD DETAILS'!D29)</f>
        <v/>
      </c>
    </row>
    <row r="96" spans="2:10" ht="15" hidden="1" x14ac:dyDescent="0.25">
      <c r="B96">
        <f t="shared" si="21"/>
        <v>11</v>
      </c>
      <c r="C96" s="93" t="str">
        <f>IF('START - AWARD DETAILS'!D30=0,"",'START - AWARD DETAILS'!D30)</f>
        <v/>
      </c>
    </row>
    <row r="97" spans="2:3" ht="15" hidden="1" x14ac:dyDescent="0.25">
      <c r="B97">
        <f t="shared" si="21"/>
        <v>12</v>
      </c>
      <c r="C97" s="93" t="str">
        <f>IF('START - AWARD DETAILS'!D31=0,"",'START - AWARD DETAILS'!D31)</f>
        <v/>
      </c>
    </row>
    <row r="98" spans="2:3" ht="15" hidden="1" x14ac:dyDescent="0.25">
      <c r="B98">
        <f t="shared" si="21"/>
        <v>13</v>
      </c>
      <c r="C98" s="93" t="str">
        <f>IF('START - AWARD DETAILS'!D32=0,"",'START - AWARD DETAILS'!D32)</f>
        <v/>
      </c>
    </row>
    <row r="99" spans="2:3" ht="15" hidden="1" x14ac:dyDescent="0.25">
      <c r="B99">
        <f t="shared" si="21"/>
        <v>14</v>
      </c>
      <c r="C99" s="93" t="str">
        <f>IF('START - AWARD DETAILS'!D33=0,"",'START - AWARD DETAILS'!D33)</f>
        <v/>
      </c>
    </row>
    <row r="100" spans="2:3" ht="15" hidden="1" x14ac:dyDescent="0.25">
      <c r="B100">
        <f t="shared" si="21"/>
        <v>15</v>
      </c>
      <c r="C100" s="93" t="str">
        <f>IF('START - AWARD DETAILS'!D34=0,"",'START - AWARD DETAILS'!D34)</f>
        <v/>
      </c>
    </row>
    <row r="101" spans="2:3" ht="15" hidden="1" x14ac:dyDescent="0.25">
      <c r="B101">
        <f t="shared" si="21"/>
        <v>16</v>
      </c>
      <c r="C101" s="93" t="str">
        <f>IF('START - AWARD DETAILS'!D35=0,"",'START - AWARD DETAILS'!D35)</f>
        <v/>
      </c>
    </row>
    <row r="102" spans="2:3" ht="15" hidden="1" x14ac:dyDescent="0.25">
      <c r="B102">
        <f t="shared" si="21"/>
        <v>17</v>
      </c>
      <c r="C102" s="93" t="str">
        <f>IF('START - AWARD DETAILS'!D36=0,"",'START - AWARD DETAILS'!D36)</f>
        <v/>
      </c>
    </row>
    <row r="103" spans="2:3" ht="15" hidden="1" x14ac:dyDescent="0.25">
      <c r="B103">
        <f t="shared" si="21"/>
        <v>18</v>
      </c>
      <c r="C103" s="93" t="str">
        <f>IF('START - AWARD DETAILS'!D37=0,"",'START - AWARD DETAILS'!D37)</f>
        <v/>
      </c>
    </row>
    <row r="104" spans="2:3" ht="15" hidden="1" x14ac:dyDescent="0.25">
      <c r="B104">
        <f t="shared" si="21"/>
        <v>19</v>
      </c>
      <c r="C104" s="93" t="str">
        <f>IF('START - AWARD DETAILS'!D38=0,"",'START - AWARD DETAILS'!D38)</f>
        <v/>
      </c>
    </row>
    <row r="105" spans="2:3" ht="15" hidden="1" x14ac:dyDescent="0.25">
      <c r="B105">
        <f t="shared" si="21"/>
        <v>20</v>
      </c>
      <c r="C105" s="93" t="str">
        <f>IF('START - AWARD DETAILS'!D39=0,"",'START - AWARD DETAILS'!D39)</f>
        <v/>
      </c>
    </row>
    <row r="106" spans="2:3" ht="15" hidden="1" x14ac:dyDescent="0.25">
      <c r="B106">
        <f t="shared" si="21"/>
        <v>21</v>
      </c>
      <c r="C106" s="93" t="str">
        <f>IF('START - AWARD DETAILS'!D40=0,"",'START - AWARD DETAILS'!D40)</f>
        <v/>
      </c>
    </row>
  </sheetData>
  <sheetProtection algorithmName="SHA-512" hashValue="RG2jjLFSGNwxRP6AJa73uz5cshLJXtgq35nniQ90W1202FEoJQmCzZss6fbcdZSRhz1naJx8jsft0d5RP2XKyw==" saltValue="w/ACoPK3ia28+jPgZLFdlQ==" spinCount="100000" sheet="1" selectLockedCells="1"/>
  <mergeCells count="2">
    <mergeCell ref="C3:I3"/>
    <mergeCell ref="C9:I9"/>
  </mergeCells>
  <dataValidations disablePrompts="1" count="1">
    <dataValidation type="list" allowBlank="1" showInputMessage="1" showErrorMessage="1" sqref="C11" xr:uid="{0DA90BBF-C77E-4C72-AB82-449D7CA67BCD}">
      <formula1>$C$85:$C$106</formula1>
    </dataValidation>
  </dataValidations>
  <pageMargins left="0.7" right="0.7" top="0.75" bottom="0.75" header="0.3" footer="0.3"/>
  <pageSetup paperSize="9" scale="5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sheetPr>
  <dimension ref="B1:N106"/>
  <sheetViews>
    <sheetView showGridLines="0" workbookViewId="0">
      <selection activeCell="C11" sqref="C11"/>
    </sheetView>
  </sheetViews>
  <sheetFormatPr defaultColWidth="0" defaultRowHeight="15" zeroHeight="1" x14ac:dyDescent="0.25"/>
  <cols>
    <col min="1" max="2" width="1.42578125" customWidth="1"/>
    <col min="3" max="3" width="42.85546875" customWidth="1"/>
    <col min="4" max="9" width="20.42578125" customWidth="1"/>
    <col min="10" max="11" width="1.42578125" customWidth="1"/>
    <col min="12" max="12" width="14.140625" customWidth="1"/>
    <col min="13" max="13" width="31.42578125" customWidth="1"/>
    <col min="14" max="14" width="5.42578125" customWidth="1"/>
    <col min="15" max="21" width="14.140625" customWidth="1"/>
    <col min="22" max="22" width="1.42578125" customWidth="1"/>
  </cols>
  <sheetData>
    <row r="1" spans="2:14" ht="8.25" customHeight="1" x14ac:dyDescent="0.25"/>
    <row r="2" spans="2:14" ht="8.25" customHeight="1" thickBot="1" x14ac:dyDescent="0.3">
      <c r="B2" s="4"/>
      <c r="C2" s="4"/>
      <c r="D2" s="4"/>
      <c r="E2" s="4"/>
      <c r="F2" s="4"/>
      <c r="G2" s="4"/>
      <c r="H2" s="4"/>
      <c r="I2" s="4"/>
      <c r="J2" s="4"/>
    </row>
    <row r="3" spans="2:14" ht="20.25" customHeight="1" thickBot="1" x14ac:dyDescent="0.3">
      <c r="B3" s="4"/>
      <c r="C3" s="447" t="s">
        <v>91</v>
      </c>
      <c r="D3" s="448"/>
      <c r="E3" s="448"/>
      <c r="F3" s="448"/>
      <c r="G3" s="448"/>
      <c r="H3" s="448"/>
      <c r="I3" s="448"/>
      <c r="J3" s="4"/>
    </row>
    <row r="4" spans="2:14" ht="8.25" customHeight="1" thickBot="1" x14ac:dyDescent="0.3">
      <c r="B4" s="4"/>
      <c r="C4" s="4"/>
      <c r="D4" s="4"/>
      <c r="E4" s="4"/>
      <c r="F4" s="4"/>
      <c r="G4" s="4"/>
      <c r="H4" s="4"/>
      <c r="I4" s="4"/>
      <c r="J4" s="4"/>
    </row>
    <row r="5" spans="2:14" ht="20.25" customHeight="1" thickBot="1" x14ac:dyDescent="0.3">
      <c r="B5" s="36"/>
      <c r="C5" s="5" t="s">
        <v>41</v>
      </c>
      <c r="D5" s="261" t="str">
        <f>IF('START - AWARD DETAILS'!$D$13="","",'START - AWARD DETAILS'!$D$13)</f>
        <v/>
      </c>
      <c r="E5" s="37"/>
      <c r="F5" s="37"/>
      <c r="G5" s="37"/>
      <c r="H5" s="37"/>
      <c r="I5" s="38"/>
      <c r="J5" s="36"/>
      <c r="K5" s="39"/>
    </row>
    <row r="6" spans="2:14" ht="8.25" customHeight="1" thickBot="1" x14ac:dyDescent="0.3">
      <c r="B6" s="36"/>
      <c r="C6" s="36"/>
      <c r="D6" s="36"/>
      <c r="E6" s="36"/>
      <c r="F6" s="36"/>
      <c r="G6" s="36"/>
      <c r="H6" s="36"/>
      <c r="I6" s="36"/>
      <c r="J6" s="36"/>
      <c r="K6" s="39"/>
    </row>
    <row r="7" spans="2:14" ht="20.25" customHeight="1" thickBot="1" x14ac:dyDescent="0.3">
      <c r="B7" s="36"/>
      <c r="C7" s="44" t="s">
        <v>42</v>
      </c>
      <c r="D7" s="261" t="str">
        <f>IF('START - AWARD DETAILS'!$D$14="","",'START - AWARD DETAILS'!$D$14)</f>
        <v/>
      </c>
      <c r="E7" s="37"/>
      <c r="F7" s="37"/>
      <c r="G7" s="37"/>
      <c r="H7" s="37"/>
      <c r="I7" s="38"/>
      <c r="J7" s="36"/>
      <c r="K7" s="39"/>
    </row>
    <row r="8" spans="2:14" ht="8.25" customHeight="1" thickBot="1" x14ac:dyDescent="0.3">
      <c r="B8" s="4"/>
      <c r="C8" s="4"/>
      <c r="D8" s="4"/>
      <c r="E8" s="4"/>
      <c r="F8" s="4"/>
      <c r="G8" s="4"/>
      <c r="H8" s="4"/>
      <c r="I8" s="4"/>
      <c r="J8" s="4"/>
    </row>
    <row r="9" spans="2:14" ht="20.25" customHeight="1" thickBot="1" x14ac:dyDescent="0.3">
      <c r="B9" s="4"/>
      <c r="C9" s="449" t="s">
        <v>43</v>
      </c>
      <c r="D9" s="450"/>
      <c r="E9" s="450"/>
      <c r="F9" s="450"/>
      <c r="G9" s="450"/>
      <c r="H9" s="450"/>
      <c r="I9" s="451"/>
      <c r="J9" s="4"/>
    </row>
    <row r="10" spans="2:14" ht="20.25" customHeight="1" thickBot="1" x14ac:dyDescent="0.3">
      <c r="B10" s="4"/>
      <c r="C10" s="99" t="s">
        <v>54</v>
      </c>
      <c r="D10" s="294"/>
      <c r="E10" s="294"/>
      <c r="F10" s="294"/>
      <c r="G10" s="294"/>
      <c r="H10" s="294"/>
      <c r="I10" s="294"/>
      <c r="J10" s="4"/>
    </row>
    <row r="11" spans="2:14" ht="31.5" customHeight="1" thickBot="1" x14ac:dyDescent="0.3">
      <c r="B11" s="4"/>
      <c r="C11" s="295" t="s">
        <v>45</v>
      </c>
      <c r="D11" s="294"/>
      <c r="E11" s="294"/>
      <c r="F11" s="294"/>
      <c r="G11" s="294"/>
      <c r="H11" s="294"/>
      <c r="I11" s="294"/>
      <c r="J11" s="4"/>
      <c r="L11" s="136"/>
    </row>
    <row r="12" spans="2:14" ht="20.25" customHeight="1" x14ac:dyDescent="0.25">
      <c r="B12" s="4"/>
      <c r="C12" s="294"/>
      <c r="D12" s="294"/>
      <c r="E12" s="294"/>
      <c r="F12" s="294"/>
      <c r="G12" s="294"/>
      <c r="H12" s="294"/>
      <c r="I12" s="294"/>
      <c r="J12" s="4"/>
    </row>
    <row r="13" spans="2:14" ht="8.25" customHeight="1" thickBot="1" x14ac:dyDescent="0.3">
      <c r="B13" s="4"/>
      <c r="C13" s="4"/>
      <c r="D13" s="4"/>
      <c r="E13" s="4"/>
      <c r="F13" s="4"/>
      <c r="G13" s="4"/>
      <c r="H13" s="4"/>
      <c r="I13" s="4"/>
      <c r="J13" s="4"/>
    </row>
    <row r="14" spans="2:14" ht="30" customHeight="1" thickBot="1" x14ac:dyDescent="0.3">
      <c r="B14" s="4"/>
      <c r="C14" s="168" t="s">
        <v>29</v>
      </c>
      <c r="D14" s="255" t="s">
        <v>30</v>
      </c>
      <c r="E14" s="255" t="s">
        <v>31</v>
      </c>
      <c r="F14" s="255" t="s">
        <v>32</v>
      </c>
      <c r="G14" s="255" t="s">
        <v>33</v>
      </c>
      <c r="H14" s="256" t="s">
        <v>34</v>
      </c>
      <c r="I14" s="260" t="s">
        <v>35</v>
      </c>
      <c r="J14" s="4"/>
    </row>
    <row r="15" spans="2:14" ht="30" customHeight="1" x14ac:dyDescent="0.25">
      <c r="B15" s="51">
        <v>1</v>
      </c>
      <c r="C15" s="214" t="str">
        <f ca="1">IFERROR(OFFSET('1. Staff Posts&amp;Salary (Listing)'!$D$1,MATCH(B15,'1. Staff Posts&amp;Salary (Listing)'!$P:$P,0)-1,0),"")</f>
        <v/>
      </c>
      <c r="D15" s="269">
        <f ca="1">SUMIFS('2. Staff Costs (Annual)'!$N$13:$N$312,'2. Staff Costs (Annual)'!$G$13:$G$312,IF($C$11="ALL THEMES","*",$C$11),'2. Staff Costs (Annual)'!$D$13:$D$312,$C15)+SUMIFS('3.Travel,Subsistence&amp;Conference'!$K$12:$K$70,'3.Travel,Subsistence&amp;Conference'!$H$12:$H$70,IF($C$11="ALL THEMES","*",$C$11),'3.Travel,Subsistence&amp;Conference'!$E$12:$E$70,'Summary of Cost by Organisation'!$C15)+SUMIFS('4. Equipment'!$J$12:$J$82,'4. Equipment'!$G$12:$G$82,IF($C$11="ALL THEMES","*",$C$11),'4. Equipment'!$D$12:$D$82,$C15)+SUMIFS('5. Consumables'!$J$12:$J$61,'5. Consumables'!$G$12:$G$61,IF($C$11="ALL THEMES","*",$C$11),'5. Consumables'!$D$12:$D$61,'Summary of Cost by Organisation'!$C15)+SUMIFS('6. CEI'!$J$12:$J$61,'6. CEI'!$G$12:$G$61,IF($C$11="ALL THEMES","*",$C$11),'6. CEI'!$D$12:$D$61,'Summary of Cost by Organisation'!$C15)+SUMIFS('7. Dissemination'!$J$12:$J$61,'7. Dissemination'!$G$12:$G$61,IF($C$11="ALL THEMES","*",$C$11),'7. Dissemination'!$D$12:$D$61,'Summary of Cost by Organisation'!$C15)+SUMIFS('8.MonitoringEvaluation&amp;Learning'!$J$12:$J$61,'8.MonitoringEvaluation&amp;Learning'!$G$12:$G$61,IF($C$11="ALL THEMES","*",$C$11),'8.MonitoringEvaluation&amp;Learning'!$D$12:$D$61,'Summary of Cost by Organisation'!$C15)+SUMIFS('9. Other Direct Costs '!$J$12:$J$61,'9. Other Direct Costs '!$G$12:$G$61,IF($C$11="ALL THEMES","*",$C$11),'9. Other Direct Costs '!$D$12:$D$61,'Summary of Cost by Organisation'!$C15)+SUMIFS('10. Indirect Costs'!$L$13:$L$62,'10. Indirect Costs'!$F$13:$F$62,IF($C$11="ALL THEMES","*",$C$11),'10. Indirect Costs'!$C$13:$C$62,'Summary of Cost by Organisation'!$C15)</f>
        <v>0</v>
      </c>
      <c r="E15" s="269">
        <f ca="1">SUMIFS('2. Staff Costs (Annual)'!$S$13:$S$312,'2. Staff Costs (Annual)'!$G$13:$G$312,IF($C$11="ALL THEMES","*",$C$11),'2. Staff Costs (Annual)'!$D$13:$D$312,$C15)+SUMIFS('3.Travel,Subsistence&amp;Conference'!$M$12:$M$70,'3.Travel,Subsistence&amp;Conference'!$H$12:$H$70,IF($C$11="ALL THEMES","*",$C$11),'3.Travel,Subsistence&amp;Conference'!$E$12:$E$70,'Summary of Cost by Organisation'!$C15)+SUMIFS('4. Equipment'!$L$12:$L$82,'4. Equipment'!$G$12:$G$82,IF($C$11="ALL THEMES","*",$C$11),'4. Equipment'!$D$12:$D$82,$C15)+SUMIFS('5. Consumables'!$L$12:$L$61,'5. Consumables'!$G$12:$G$61,IF($C$11="ALL THEMES","*",$C$11),'5. Consumables'!$D$12:$D$61,'Summary of Cost by Organisation'!$C15)+SUMIFS('6. CEI'!$L$12:$L$61,'6. CEI'!$G$12:$G$61,IF($C$11="ALL THEMES","*",$C$11),'6. CEI'!$D$12:$D$61,'Summary of Cost by Organisation'!$C15)+SUMIFS('7. Dissemination'!$L$12:$L$61,'7. Dissemination'!$G$12:$G$61,IF($C$11="ALL THEMES","*",$C$11),'7. Dissemination'!$D$12:$D$61,'Summary of Cost by Organisation'!$C15)+SUMIFS('8.MonitoringEvaluation&amp;Learning'!$L$12:$L$61,'8.MonitoringEvaluation&amp;Learning'!$G$12:$G$61,IF($C$11="ALL THEMES","*",$C$11),'8.MonitoringEvaluation&amp;Learning'!$D$12:$D$61,'Summary of Cost by Organisation'!$C15)+SUMIFS('9. Other Direct Costs '!$L$12:$L$61,'9. Other Direct Costs '!$G$12:$G$61,IF($C$11="ALL THEMES","*",$C$11),'9. Other Direct Costs '!$D$12:$D$61,'Summary of Cost by Organisation'!$C15)+SUMIFS('10. Indirect Costs'!$P$13:$P$62,'10. Indirect Costs'!$F$13:$F$62,IF($C$11="ALL THEMES","*",$C$11),'10. Indirect Costs'!$C$13:$C$62,'Summary of Cost by Organisation'!$C15)</f>
        <v>0</v>
      </c>
      <c r="F15" s="269">
        <f ca="1">SUMIFS('2. Staff Costs (Annual)'!$X$13:$X$312,'2. Staff Costs (Annual)'!$G$13:$G$312,IF($C$11="ALL THEMES","*",$C$11),'2. Staff Costs (Annual)'!$D$13:$D$312,$C15)+SUMIFS('3.Travel,Subsistence&amp;Conference'!$O$12:$O$70,'3.Travel,Subsistence&amp;Conference'!$H$12:$H$70,IF($C$11="ALL THEMES","*",$C$11),'3.Travel,Subsistence&amp;Conference'!$E$12:$E$70,'Summary of Cost by Organisation'!$C15)+SUMIFS('4. Equipment'!$N$12:$N$82,'4. Equipment'!$G$12:$G$82,IF($C$11="ALL THEMES","*",$C$11),'4. Equipment'!$D$12:$D$82,$C15)+SUMIFS('5. Consumables'!$N$12:$N$61,'5. Consumables'!$G$12:$G$61,IF($C$11="ALL THEMES","*",$C$11),'5. Consumables'!$D$12:$D$61,'Summary of Cost by Organisation'!$C15)+SUMIFS('6. CEI'!$N$12:$N$61,'6. CEI'!$G$12:$G$61,IF($C$11="ALL THEMES","*",$C$11),'6. CEI'!$D$12:$D$61,'Summary of Cost by Organisation'!$C15)+SUMIFS('7. Dissemination'!$N$12:$N$61,'7. Dissemination'!$G$12:$G$61,IF($C$11="ALL THEMES","*",$C$11),'7. Dissemination'!$D$12:$D$61,'Summary of Cost by Organisation'!$C15)+SUMIFS('8.MonitoringEvaluation&amp;Learning'!$N$12:$N$61,'8.MonitoringEvaluation&amp;Learning'!$G$12:$G$61,IF($C$11="ALL THEMES","*",$C$11),'8.MonitoringEvaluation&amp;Learning'!$D$12:$D$61,'Summary of Cost by Organisation'!$C15)+SUMIFS('9. Other Direct Costs '!$N$12:$N$61,'9. Other Direct Costs '!$G$12:$G$61,IF($C$11="ALL THEMES","*",$C$11),'9. Other Direct Costs '!$D$12:$D$61,'Summary of Cost by Organisation'!$C15)+SUMIFS('10. Indirect Costs'!$T$13:$T$62,'10. Indirect Costs'!$F$13:$F$62,IF($C$11="ALL THEMES","*",$C$11),'10. Indirect Costs'!$C$13:$C$62,'Summary of Cost by Organisation'!$C15)</f>
        <v>0</v>
      </c>
      <c r="G15" s="269">
        <f ca="1">SUMIFS('2. Staff Costs (Annual)'!$AC$13:$AC$312,'2. Staff Costs (Annual)'!$G$13:$G$312,IF($C$11="ALL THEMES","*",$C$11),'2. Staff Costs (Annual)'!$D$13:$D$312,$C15)+SUMIFS('3.Travel,Subsistence&amp;Conference'!$O$12:$O$70,'3.Travel,Subsistence&amp;Conference'!$H$12:$H$70,IF($C$11="ALL THEMES","*",$C$11),'3.Travel,Subsistence&amp;Conference'!$E$12:$E$70,'Summary of Cost by Organisation'!$C15)+SUMIFS('4. Equipment'!$P$12:$P$82,'4. Equipment'!$G$12:$G$82,IF($C$11="ALL THEMES","*",$C$11),'4. Equipment'!$D$12:$D$82,$C15)+SUMIFS('5. Consumables'!$P$12:$P$61,'5. Consumables'!$G$12:$G$61,IF($C$11="ALL THEMES","*",$C$11),'5. Consumables'!$D$12:$D$61,'Summary of Cost by Organisation'!$C15)+SUMIFS('6. CEI'!$P$12:$P$61,'6. CEI'!$G$12:$G$61,IF($C$11="ALL THEMES","*",$C$11),'6. CEI'!$D$12:$D$61,'Summary of Cost by Organisation'!$C15)+SUMIFS('7. Dissemination'!$P$12:$P$61,'7. Dissemination'!$G$12:$G$61,IF($C$11="ALL THEMES","*",$C$11),'7. Dissemination'!$D$12:$D$61,'Summary of Cost by Organisation'!$C15)+SUMIFS('8.MonitoringEvaluation&amp;Learning'!$P$12:$P$61,'8.MonitoringEvaluation&amp;Learning'!$G$12:$G$61,IF($C$11="ALL THEMES","*",$C$11),'8.MonitoringEvaluation&amp;Learning'!$D$12:$D$61,'Summary of Cost by Organisation'!$C15)+SUMIFS('9. Other Direct Costs '!$P$12:$P$61,'9. Other Direct Costs '!$G$12:$G$61,IF($C$11="ALL THEMES","*",$C$11),'9. Other Direct Costs '!$D$12:$D$61,'Summary of Cost by Organisation'!$C15)+SUMIFS('10. Indirect Costs'!$X$13:$X$62,'10. Indirect Costs'!$F$13:$F$62,IF($C$11="ALL THEMES","*",$C$11),'10. Indirect Costs'!$C$13:$C$62,'Summary of Cost by Organisation'!$C15)</f>
        <v>0</v>
      </c>
      <c r="H15" s="269">
        <f ca="1">SUMIFS('2. Staff Costs (Annual)'!$AH$13:$AH$312,'2. Staff Costs (Annual)'!$G$13:$G$312,IF($C$11="ALL THEMES","*",$C$11),'2. Staff Costs (Annual)'!$D$13:$D$312,$C15)+SUMIFS('3.Travel,Subsistence&amp;Conference'!$S$12:$S$70,'3.Travel,Subsistence&amp;Conference'!$H$12:$H$70,IF($C$11="ALL THEMES","*",$C$11),'3.Travel,Subsistence&amp;Conference'!$E$12:$E$70,'Summary of Cost by Organisation'!$C15)+SUMIFS('4. Equipment'!$R$12:$R$82,'4. Equipment'!$G$12:$G$82,IF($C$11="ALL THEMES","*",$C$11),'4. Equipment'!$D$12:$D$82,$C15)+SUMIFS('5. Consumables'!$R$12:$R$61,'5. Consumables'!$G$12:$G$61,IF($C$11="ALL THEMES","*",$C$11),'5. Consumables'!$D$12:$D$61,'Summary of Cost by Organisation'!$C15)+SUMIFS('6. CEI'!$R$12:$R$61,'6. CEI'!$G$12:$G$61,IF($C$11="ALL THEMES","*",$C$11),'6. CEI'!$D$12:$D$61,'Summary of Cost by Organisation'!$C15)+SUMIFS('7. Dissemination'!$R$12:$R$61,'7. Dissemination'!$G$12:$G$61,IF($C$11="ALL THEMES","*",$C$11),'7. Dissemination'!$D$12:$D$61,'Summary of Cost by Organisation'!$C15)+SUMIFS('8.MonitoringEvaluation&amp;Learning'!$R$12:$R$61,'8.MonitoringEvaluation&amp;Learning'!$G$12:$G$61,IF($C$11="ALL THEMES","*",$C$11),'8.MonitoringEvaluation&amp;Learning'!$D$12:$D$61,'Summary of Cost by Organisation'!$C15)+SUMIFS('9. Other Direct Costs '!$R$12:$R$61,'9. Other Direct Costs '!$G$12:$G$61,IF($C$11="ALL THEMES","*",$C$11),'9. Other Direct Costs '!$D$12:$D$61,'Summary of Cost by Organisation'!$C15)+SUMIFS('10. Indirect Costs'!$AB$13:$AB$62,'10. Indirect Costs'!$F$13:$F$62,IF($C$11="ALL THEMES","*",$C$11),'10. Indirect Costs'!$C$13:$C$62,'Summary of Cost by Organisation'!$C15)</f>
        <v>0</v>
      </c>
      <c r="I15" s="279">
        <f t="shared" ref="I15:I23" ca="1" si="0">SUM(D15:H15)</f>
        <v>0</v>
      </c>
      <c r="J15" s="4"/>
    </row>
    <row r="16" spans="2:14" ht="30" customHeight="1" x14ac:dyDescent="0.25">
      <c r="B16" s="51">
        <f t="shared" ref="B16:B34" si="1">B15+1</f>
        <v>2</v>
      </c>
      <c r="C16" s="214" t="str">
        <f ca="1">IFERROR(OFFSET('1. Staff Posts&amp;Salary (Listing)'!$D$1,MATCH(B16,'1. Staff Posts&amp;Salary (Listing)'!$P:$P,0)-1,0),"")</f>
        <v/>
      </c>
      <c r="D16" s="269">
        <f ca="1">SUMIFS('2. Staff Costs (Annual)'!$N$13:$N$312,'2. Staff Costs (Annual)'!$G$13:$G$312,IF($C$11="ALL THEMES","*",$C$11),'2. Staff Costs (Annual)'!$D$13:$D$312,$C16)+SUMIFS('3.Travel,Subsistence&amp;Conference'!$K$12:$K$70,'3.Travel,Subsistence&amp;Conference'!$H$12:$H$70,IF($C$11="ALL THEMES","*",$C$11),'3.Travel,Subsistence&amp;Conference'!$E$12:$E$70,'Summary of Cost by Organisation'!$C16)+SUMIFS('4. Equipment'!$J$12:$J$82,'4. Equipment'!$G$12:$G$82,IF($C$11="ALL THEMES","*",$C$11),'4. Equipment'!$D$12:$D$82,$C16)+SUMIFS('5. Consumables'!$J$12:$J$61,'5. Consumables'!$G$12:$G$61,IF($C$11="ALL THEMES","*",$C$11),'5. Consumables'!$D$12:$D$61,'Summary of Cost by Organisation'!$C16)+SUMIFS('6. CEI'!$J$12:$J$61,'6. CEI'!$G$12:$G$61,IF($C$11="ALL THEMES","*",$C$11),'6. CEI'!$D$12:$D$61,'Summary of Cost by Organisation'!$C16)+SUMIFS('7. Dissemination'!$J$12:$J$61,'7. Dissemination'!$G$12:$G$61,IF($C$11="ALL THEMES","*",$C$11),'7. Dissemination'!$D$12:$D$61,'Summary of Cost by Organisation'!$C16)+SUMIFS('8.MonitoringEvaluation&amp;Learning'!$J$12:$J$61,'8.MonitoringEvaluation&amp;Learning'!$G$12:$G$61,IF($C$11="ALL THEMES","*",$C$11),'8.MonitoringEvaluation&amp;Learning'!$D$12:$D$61,'Summary of Cost by Organisation'!$C16)+SUMIFS('9. Other Direct Costs '!$J$12:$J$61,'9. Other Direct Costs '!$G$12:$G$61,IF($C$11="ALL THEMES","*",$C$11),'9. Other Direct Costs '!$D$12:$D$61,'Summary of Cost by Organisation'!$C16)+SUMIFS('10. Indirect Costs'!$L$13:$L$62,'10. Indirect Costs'!$F$13:$F$62,IF($C$11="ALL THEMES","*",$C$11),'10. Indirect Costs'!$C$13:$C$62,'Summary of Cost by Organisation'!$C16)</f>
        <v>0</v>
      </c>
      <c r="E16" s="269">
        <f ca="1">SUMIFS('2. Staff Costs (Annual)'!$S$13:$S$312,'2. Staff Costs (Annual)'!$G$13:$G$312,IF($C$11="ALL THEMES","*",$C$11),'2. Staff Costs (Annual)'!$D$13:$D$312,$C16)+SUMIFS('3.Travel,Subsistence&amp;Conference'!$M$12:$M$70,'3.Travel,Subsistence&amp;Conference'!$H$12:$H$70,IF($C$11="ALL THEMES","*",$C$11),'3.Travel,Subsistence&amp;Conference'!$E$12:$E$70,'Summary of Cost by Organisation'!$C16)+SUMIFS('4. Equipment'!$L$12:$L$82,'4. Equipment'!$G$12:$G$82,IF($C$11="ALL THEMES","*",$C$11),'4. Equipment'!$D$12:$D$82,$C16)+SUMIFS('5. Consumables'!$L$12:$L$61,'5. Consumables'!$G$12:$G$61,IF($C$11="ALL THEMES","*",$C$11),'5. Consumables'!$D$12:$D$61,'Summary of Cost by Organisation'!$C16)+SUMIFS('6. CEI'!$L$12:$L$61,'6. CEI'!$G$12:$G$61,IF($C$11="ALL THEMES","*",$C$11),'6. CEI'!$D$12:$D$61,'Summary of Cost by Organisation'!$C16)+SUMIFS('7. Dissemination'!$L$12:$L$61,'7. Dissemination'!$G$12:$G$61,IF($C$11="ALL THEMES","*",$C$11),'7. Dissemination'!$D$12:$D$61,'Summary of Cost by Organisation'!$C16)+SUMIFS('8.MonitoringEvaluation&amp;Learning'!$L$12:$L$61,'8.MonitoringEvaluation&amp;Learning'!$G$12:$G$61,IF($C$11="ALL THEMES","*",$C$11),'8.MonitoringEvaluation&amp;Learning'!$D$12:$D$61,'Summary of Cost by Organisation'!$C16)+SUMIFS('9. Other Direct Costs '!$L$12:$L$61,'9. Other Direct Costs '!$G$12:$G$61,IF($C$11="ALL THEMES","*",$C$11),'9. Other Direct Costs '!$D$12:$D$61,'Summary of Cost by Organisation'!$C16)+SUMIFS('10. Indirect Costs'!$P$13:$P$62,'10. Indirect Costs'!$F$13:$F$62,IF($C$11="ALL THEMES","*",$C$11),'10. Indirect Costs'!$C$13:$C$62,'Summary of Cost by Organisation'!$C16)</f>
        <v>0</v>
      </c>
      <c r="F16" s="269">
        <f ca="1">SUMIFS('2. Staff Costs (Annual)'!$X$13:$X$312,'2. Staff Costs (Annual)'!$G$13:$G$312,IF($C$11="ALL THEMES","*",$C$11),'2. Staff Costs (Annual)'!$D$13:$D$312,$C16)+SUMIFS('3.Travel,Subsistence&amp;Conference'!$O$12:$O$70,'3.Travel,Subsistence&amp;Conference'!$H$12:$H$70,IF($C$11="ALL THEMES","*",$C$11),'3.Travel,Subsistence&amp;Conference'!$E$12:$E$70,'Summary of Cost by Organisation'!$C16)+SUMIFS('4. Equipment'!$N$12:$N$82,'4. Equipment'!$G$12:$G$82,IF($C$11="ALL THEMES","*",$C$11),'4. Equipment'!$D$12:$D$82,$C16)+SUMIFS('5. Consumables'!$N$12:$N$61,'5. Consumables'!$G$12:$G$61,IF($C$11="ALL THEMES","*",$C$11),'5. Consumables'!$D$12:$D$61,'Summary of Cost by Organisation'!$C16)+SUMIFS('6. CEI'!$N$12:$N$61,'6. CEI'!$G$12:$G$61,IF($C$11="ALL THEMES","*",$C$11),'6. CEI'!$D$12:$D$61,'Summary of Cost by Organisation'!$C16)+SUMIFS('7. Dissemination'!$N$12:$N$61,'7. Dissemination'!$G$12:$G$61,IF($C$11="ALL THEMES","*",$C$11),'7. Dissemination'!$D$12:$D$61,'Summary of Cost by Organisation'!$C16)+SUMIFS('8.MonitoringEvaluation&amp;Learning'!$N$12:$N$61,'8.MonitoringEvaluation&amp;Learning'!$G$12:$G$61,IF($C$11="ALL THEMES","*",$C$11),'8.MonitoringEvaluation&amp;Learning'!$D$12:$D$61,'Summary of Cost by Organisation'!$C16)+SUMIFS('9. Other Direct Costs '!$N$12:$N$61,'9. Other Direct Costs '!$G$12:$G$61,IF($C$11="ALL THEMES","*",$C$11),'9. Other Direct Costs '!$D$12:$D$61,'Summary of Cost by Organisation'!$C16)+SUMIFS('10. Indirect Costs'!$T$13:$T$62,'10. Indirect Costs'!$F$13:$F$62,IF($C$11="ALL THEMES","*",$C$11),'10. Indirect Costs'!$C$13:$C$62,'Summary of Cost by Organisation'!$C16)</f>
        <v>0</v>
      </c>
      <c r="G16" s="269">
        <f ca="1">SUMIFS('2. Staff Costs (Annual)'!$AC$13:$AC$312,'2. Staff Costs (Annual)'!$G$13:$G$312,IF($C$11="ALL THEMES","*",$C$11),'2. Staff Costs (Annual)'!$D$13:$D$312,$C16)+SUMIFS('3.Travel,Subsistence&amp;Conference'!$O$12:$O$70,'3.Travel,Subsistence&amp;Conference'!$H$12:$H$70,IF($C$11="ALL THEMES","*",$C$11),'3.Travel,Subsistence&amp;Conference'!$E$12:$E$70,'Summary of Cost by Organisation'!$C16)+SUMIFS('4. Equipment'!$P$12:$P$82,'4. Equipment'!$G$12:$G$82,IF($C$11="ALL THEMES","*",$C$11),'4. Equipment'!$D$12:$D$82,$C16)+SUMIFS('5. Consumables'!$P$12:$P$61,'5. Consumables'!$G$12:$G$61,IF($C$11="ALL THEMES","*",$C$11),'5. Consumables'!$D$12:$D$61,'Summary of Cost by Organisation'!$C16)+SUMIFS('6. CEI'!$P$12:$P$61,'6. CEI'!$G$12:$G$61,IF($C$11="ALL THEMES","*",$C$11),'6. CEI'!$D$12:$D$61,'Summary of Cost by Organisation'!$C16)+SUMIFS('7. Dissemination'!$P$12:$P$61,'7. Dissemination'!$G$12:$G$61,IF($C$11="ALL THEMES","*",$C$11),'7. Dissemination'!$D$12:$D$61,'Summary of Cost by Organisation'!$C16)+SUMIFS('8.MonitoringEvaluation&amp;Learning'!$P$12:$P$61,'8.MonitoringEvaluation&amp;Learning'!$G$12:$G$61,IF($C$11="ALL THEMES","*",$C$11),'8.MonitoringEvaluation&amp;Learning'!$D$12:$D$61,'Summary of Cost by Organisation'!$C16)+SUMIFS('9. Other Direct Costs '!$P$12:$P$61,'9. Other Direct Costs '!$G$12:$G$61,IF($C$11="ALL THEMES","*",$C$11),'9. Other Direct Costs '!$D$12:$D$61,'Summary of Cost by Organisation'!$C16)+SUMIFS('10. Indirect Costs'!$X$13:$X$62,'10. Indirect Costs'!$F$13:$F$62,IF($C$11="ALL THEMES","*",$C$11),'10. Indirect Costs'!$C$13:$C$62,'Summary of Cost by Organisation'!$C16)</f>
        <v>0</v>
      </c>
      <c r="H16" s="269">
        <f ca="1">SUMIFS('2. Staff Costs (Annual)'!$AH$13:$AH$312,'2. Staff Costs (Annual)'!$G$13:$G$312,IF($C$11="ALL THEMES","*",$C$11),'2. Staff Costs (Annual)'!$D$13:$D$312,$C16)+SUMIFS('3.Travel,Subsistence&amp;Conference'!$S$12:$S$70,'3.Travel,Subsistence&amp;Conference'!$H$12:$H$70,IF($C$11="ALL THEMES","*",$C$11),'3.Travel,Subsistence&amp;Conference'!$E$12:$E$70,'Summary of Cost by Organisation'!$C16)+SUMIFS('4. Equipment'!$R$12:$R$82,'4. Equipment'!$G$12:$G$82,IF($C$11="ALL THEMES","*",$C$11),'4. Equipment'!$D$12:$D$82,$C16)+SUMIFS('5. Consumables'!$R$12:$R$61,'5. Consumables'!$G$12:$G$61,IF($C$11="ALL THEMES","*",$C$11),'5. Consumables'!$D$12:$D$61,'Summary of Cost by Organisation'!$C16)+SUMIFS('6. CEI'!$R$12:$R$61,'6. CEI'!$G$12:$G$61,IF($C$11="ALL THEMES","*",$C$11),'6. CEI'!$D$12:$D$61,'Summary of Cost by Organisation'!$C16)+SUMIFS('7. Dissemination'!$R$12:$R$61,'7. Dissemination'!$G$12:$G$61,IF($C$11="ALL THEMES","*",$C$11),'7. Dissemination'!$D$12:$D$61,'Summary of Cost by Organisation'!$C16)+SUMIFS('8.MonitoringEvaluation&amp;Learning'!$R$12:$R$61,'8.MonitoringEvaluation&amp;Learning'!$G$12:$G$61,IF($C$11="ALL THEMES","*",$C$11),'8.MonitoringEvaluation&amp;Learning'!$D$12:$D$61,'Summary of Cost by Organisation'!$C16)+SUMIFS('9. Other Direct Costs '!$R$12:$R$61,'9. Other Direct Costs '!$G$12:$G$61,IF($C$11="ALL THEMES","*",$C$11),'9. Other Direct Costs '!$D$12:$D$61,'Summary of Cost by Organisation'!$C16)+SUMIFS('10. Indirect Costs'!$AB$13:$AB$62,'10. Indirect Costs'!$F$13:$F$62,IF($C$11="ALL THEMES","*",$C$11),'10. Indirect Costs'!$C$13:$C$62,'Summary of Cost by Organisation'!$C16)</f>
        <v>0</v>
      </c>
      <c r="I16" s="279">
        <f t="shared" ca="1" si="0"/>
        <v>0</v>
      </c>
      <c r="J16" s="4"/>
      <c r="N16" s="159"/>
    </row>
    <row r="17" spans="2:14" ht="30" customHeight="1" x14ac:dyDescent="0.25">
      <c r="B17" s="51">
        <f t="shared" si="1"/>
        <v>3</v>
      </c>
      <c r="C17" s="214" t="str">
        <f ca="1">IFERROR(OFFSET('1. Staff Posts&amp;Salary (Listing)'!$D$1,MATCH(B17,'1. Staff Posts&amp;Salary (Listing)'!$P:$P,0)-1,0),"")</f>
        <v/>
      </c>
      <c r="D17" s="269">
        <f ca="1">SUMIFS('2. Staff Costs (Annual)'!$N$13:$N$312,'2. Staff Costs (Annual)'!$G$13:$G$312,IF($C$11="ALL THEMES","*",$C$11),'2. Staff Costs (Annual)'!$D$13:$D$312,$C17)+SUMIFS('3.Travel,Subsistence&amp;Conference'!$K$12:$K$70,'3.Travel,Subsistence&amp;Conference'!$H$12:$H$70,IF($C$11="ALL THEMES","*",$C$11),'3.Travel,Subsistence&amp;Conference'!$E$12:$E$70,'Summary of Cost by Organisation'!$C17)+SUMIFS('4. Equipment'!$J$12:$J$82,'4. Equipment'!$G$12:$G$82,IF($C$11="ALL THEMES","*",$C$11),'4. Equipment'!$D$12:$D$82,$C17)+SUMIFS('5. Consumables'!$J$12:$J$61,'5. Consumables'!$G$12:$G$61,IF($C$11="ALL THEMES","*",$C$11),'5. Consumables'!$D$12:$D$61,'Summary of Cost by Organisation'!$C17)+SUMIFS('6. CEI'!$J$12:$J$61,'6. CEI'!$G$12:$G$61,IF($C$11="ALL THEMES","*",$C$11),'6. CEI'!$D$12:$D$61,'Summary of Cost by Organisation'!$C17)+SUMIFS('7. Dissemination'!$J$12:$J$61,'7. Dissemination'!$G$12:$G$61,IF($C$11="ALL THEMES","*",$C$11),'7. Dissemination'!$D$12:$D$61,'Summary of Cost by Organisation'!$C17)+SUMIFS('8.MonitoringEvaluation&amp;Learning'!$J$12:$J$61,'8.MonitoringEvaluation&amp;Learning'!$G$12:$G$61,IF($C$11="ALL THEMES","*",$C$11),'8.MonitoringEvaluation&amp;Learning'!$D$12:$D$61,'Summary of Cost by Organisation'!$C17)+SUMIFS('9. Other Direct Costs '!$J$12:$J$61,'9. Other Direct Costs '!$G$12:$G$61,IF($C$11="ALL THEMES","*",$C$11),'9. Other Direct Costs '!$D$12:$D$61,'Summary of Cost by Organisation'!$C17)+SUMIFS('10. Indirect Costs'!$L$13:$L$62,'10. Indirect Costs'!$F$13:$F$62,IF($C$11="ALL THEMES","*",$C$11),'10. Indirect Costs'!$C$13:$C$62,'Summary of Cost by Organisation'!$C17)</f>
        <v>0</v>
      </c>
      <c r="E17" s="269">
        <f ca="1">SUMIFS('2. Staff Costs (Annual)'!$S$13:$S$312,'2. Staff Costs (Annual)'!$G$13:$G$312,IF($C$11="ALL THEMES","*",$C$11),'2. Staff Costs (Annual)'!$D$13:$D$312,$C17)+SUMIFS('3.Travel,Subsistence&amp;Conference'!$M$12:$M$70,'3.Travel,Subsistence&amp;Conference'!$H$12:$H$70,IF($C$11="ALL THEMES","*",$C$11),'3.Travel,Subsistence&amp;Conference'!$E$12:$E$70,'Summary of Cost by Organisation'!$C17)+SUMIFS('4. Equipment'!$L$12:$L$82,'4. Equipment'!$G$12:$G$82,IF($C$11="ALL THEMES","*",$C$11),'4. Equipment'!$D$12:$D$82,$C17)+SUMIFS('5. Consumables'!$L$12:$L$61,'5. Consumables'!$G$12:$G$61,IF($C$11="ALL THEMES","*",$C$11),'5. Consumables'!$D$12:$D$61,'Summary of Cost by Organisation'!$C17)+SUMIFS('6. CEI'!$L$12:$L$61,'6. CEI'!$G$12:$G$61,IF($C$11="ALL THEMES","*",$C$11),'6. CEI'!$D$12:$D$61,'Summary of Cost by Organisation'!$C17)+SUMIFS('7. Dissemination'!$L$12:$L$61,'7. Dissemination'!$G$12:$G$61,IF($C$11="ALL THEMES","*",$C$11),'7. Dissemination'!$D$12:$D$61,'Summary of Cost by Organisation'!$C17)+SUMIFS('8.MonitoringEvaluation&amp;Learning'!$L$12:$L$61,'8.MonitoringEvaluation&amp;Learning'!$G$12:$G$61,IF($C$11="ALL THEMES","*",$C$11),'8.MonitoringEvaluation&amp;Learning'!$D$12:$D$61,'Summary of Cost by Organisation'!$C17)+SUMIFS('9. Other Direct Costs '!$L$12:$L$61,'9. Other Direct Costs '!$G$12:$G$61,IF($C$11="ALL THEMES","*",$C$11),'9. Other Direct Costs '!$D$12:$D$61,'Summary of Cost by Organisation'!$C17)+SUMIFS('10. Indirect Costs'!$P$13:$P$62,'10. Indirect Costs'!$F$13:$F$62,IF($C$11="ALL THEMES","*",$C$11),'10. Indirect Costs'!$C$13:$C$62,'Summary of Cost by Organisation'!$C17)</f>
        <v>0</v>
      </c>
      <c r="F17" s="269">
        <f ca="1">SUMIFS('2. Staff Costs (Annual)'!$X$13:$X$312,'2. Staff Costs (Annual)'!$G$13:$G$312,IF($C$11="ALL THEMES","*",$C$11),'2. Staff Costs (Annual)'!$D$13:$D$312,$C17)+SUMIFS('3.Travel,Subsistence&amp;Conference'!$O$12:$O$70,'3.Travel,Subsistence&amp;Conference'!$H$12:$H$70,IF($C$11="ALL THEMES","*",$C$11),'3.Travel,Subsistence&amp;Conference'!$E$12:$E$70,'Summary of Cost by Organisation'!$C17)+SUMIFS('4. Equipment'!$N$12:$N$82,'4. Equipment'!$G$12:$G$82,IF($C$11="ALL THEMES","*",$C$11),'4. Equipment'!$D$12:$D$82,$C17)+SUMIFS('5. Consumables'!$N$12:$N$61,'5. Consumables'!$G$12:$G$61,IF($C$11="ALL THEMES","*",$C$11),'5. Consumables'!$D$12:$D$61,'Summary of Cost by Organisation'!$C17)+SUMIFS('6. CEI'!$N$12:$N$61,'6. CEI'!$G$12:$G$61,IF($C$11="ALL THEMES","*",$C$11),'6. CEI'!$D$12:$D$61,'Summary of Cost by Organisation'!$C17)+SUMIFS('7. Dissemination'!$N$12:$N$61,'7. Dissemination'!$G$12:$G$61,IF($C$11="ALL THEMES","*",$C$11),'7. Dissemination'!$D$12:$D$61,'Summary of Cost by Organisation'!$C17)+SUMIFS('8.MonitoringEvaluation&amp;Learning'!$N$12:$N$61,'8.MonitoringEvaluation&amp;Learning'!$G$12:$G$61,IF($C$11="ALL THEMES","*",$C$11),'8.MonitoringEvaluation&amp;Learning'!$D$12:$D$61,'Summary of Cost by Organisation'!$C17)+SUMIFS('9. Other Direct Costs '!$N$12:$N$61,'9. Other Direct Costs '!$G$12:$G$61,IF($C$11="ALL THEMES","*",$C$11),'9. Other Direct Costs '!$D$12:$D$61,'Summary of Cost by Organisation'!$C17)+SUMIFS('10. Indirect Costs'!$T$13:$T$62,'10. Indirect Costs'!$F$13:$F$62,IF($C$11="ALL THEMES","*",$C$11),'10. Indirect Costs'!$C$13:$C$62,'Summary of Cost by Organisation'!$C17)</f>
        <v>0</v>
      </c>
      <c r="G17" s="269">
        <f ca="1">SUMIFS('2. Staff Costs (Annual)'!$AC$13:$AC$312,'2. Staff Costs (Annual)'!$G$13:$G$312,IF($C$11="ALL THEMES","*",$C$11),'2. Staff Costs (Annual)'!$D$13:$D$312,$C17)+SUMIFS('3.Travel,Subsistence&amp;Conference'!$Q$12:$Q$70,'3.Travel,Subsistence&amp;Conference'!$H$12:$H$70,IF($C$11="ALL THEMES","*",$C$11),'3.Travel,Subsistence&amp;Conference'!$E$12:$E$70,'Summary of Cost by Organisation'!$C17)+SUMIFS('4. Equipment'!$P$12:$P$82,'4. Equipment'!$G$12:$G$82,IF($C$11="ALL THEMES","*",$C$11),'4. Equipment'!$D$12:$D$82,$C17)+SUMIFS('5. Consumables'!$P$12:$P$61,'5. Consumables'!$G$12:$G$61,IF($C$11="ALL THEMES","*",$C$11),'5. Consumables'!$D$12:$D$61,'Summary of Cost by Organisation'!$C17)+SUMIFS('6. CEI'!$P$12:$P$61,'6. CEI'!$G$12:$G$61,IF($C$11="ALL THEMES","*",$C$11),'6. CEI'!$D$12:$D$61,'Summary of Cost by Organisation'!$C17)+SUMIFS('7. Dissemination'!$P$12:$P$61,'7. Dissemination'!$G$12:$G$61,IF($C$11="ALL THEMES","*",$C$11),'7. Dissemination'!$D$12:$D$61,'Summary of Cost by Organisation'!$C17)+SUMIFS('8.MonitoringEvaluation&amp;Learning'!$P$12:$P$61,'8.MonitoringEvaluation&amp;Learning'!$G$12:$G$61,IF($C$11="ALL THEMES","*",$C$11),'8.MonitoringEvaluation&amp;Learning'!$D$12:$D$61,'Summary of Cost by Organisation'!$C17)+SUMIFS('9. Other Direct Costs '!$P$12:$P$61,'9. Other Direct Costs '!$G$12:$G$61,IF($C$11="ALL THEMES","*",$C$11),'9. Other Direct Costs '!$D$12:$D$61,'Summary of Cost by Organisation'!$C17)+SUMIFS('10. Indirect Costs'!$X$13:$X$62,'10. Indirect Costs'!$F$13:$F$62,IF($C$11="ALL THEMES","*",$C$11),'10. Indirect Costs'!$C$13:$C$62,'Summary of Cost by Organisation'!$C17)</f>
        <v>0</v>
      </c>
      <c r="H17" s="269">
        <f ca="1">SUMIFS('2. Staff Costs (Annual)'!$AH$13:$AH$312,'2. Staff Costs (Annual)'!$G$13:$G$312,IF($C$11="ALL THEMES","*",$C$11),'2. Staff Costs (Annual)'!$D$13:$D$312,$C17)+SUMIFS('3.Travel,Subsistence&amp;Conference'!$S$12:$S$70,'3.Travel,Subsistence&amp;Conference'!$H$12:$H$70,IF($C$11="ALL THEMES","*",$C$11),'3.Travel,Subsistence&amp;Conference'!$E$12:$E$70,'Summary of Cost by Organisation'!$C17)+SUMIFS('4. Equipment'!$R$12:$R$82,'4. Equipment'!$G$12:$G$82,IF($C$11="ALL THEMES","*",$C$11),'4. Equipment'!$D$12:$D$82,$C17)+SUMIFS('5. Consumables'!$R$12:$R$61,'5. Consumables'!$G$12:$G$61,IF($C$11="ALL THEMES","*",$C$11),'5. Consumables'!$D$12:$D$61,'Summary of Cost by Organisation'!$C17)+SUMIFS('6. CEI'!$R$12:$R$61,'6. CEI'!$G$12:$G$61,IF($C$11="ALL THEMES","*",$C$11),'6. CEI'!$D$12:$D$61,'Summary of Cost by Organisation'!$C17)+SUMIFS('7. Dissemination'!$R$12:$R$61,'7. Dissemination'!$G$12:$G$61,IF($C$11="ALL THEMES","*",$C$11),'7. Dissemination'!$D$12:$D$61,'Summary of Cost by Organisation'!$C17)+SUMIFS('8.MonitoringEvaluation&amp;Learning'!$R$12:$R$61,'8.MonitoringEvaluation&amp;Learning'!$G$12:$G$61,IF($C$11="ALL THEMES","*",$C$11),'8.MonitoringEvaluation&amp;Learning'!$D$12:$D$61,'Summary of Cost by Organisation'!$C17)+SUMIFS('9. Other Direct Costs '!$R$12:$R$61,'9. Other Direct Costs '!$G$12:$G$61,IF($C$11="ALL THEMES","*",$C$11),'9. Other Direct Costs '!$D$12:$D$61,'Summary of Cost by Organisation'!$C17)+SUMIFS('10. Indirect Costs'!$AB$13:$AB$62,'10. Indirect Costs'!$F$13:$F$62,IF($C$11="ALL THEMES","*",$C$11),'10. Indirect Costs'!$C$13:$C$62,'Summary of Cost by Organisation'!$C17)</f>
        <v>0</v>
      </c>
      <c r="I17" s="279">
        <f t="shared" ca="1" si="0"/>
        <v>0</v>
      </c>
      <c r="J17" s="4"/>
      <c r="N17" s="159"/>
    </row>
    <row r="18" spans="2:14" ht="30" customHeight="1" x14ac:dyDescent="0.25">
      <c r="B18" s="51">
        <f t="shared" si="1"/>
        <v>4</v>
      </c>
      <c r="C18" s="214" t="str">
        <f ca="1">IFERROR(OFFSET('1. Staff Posts&amp;Salary (Listing)'!$D$1,MATCH(B18,'1. Staff Posts&amp;Salary (Listing)'!$P:$P,0)-1,0),"")</f>
        <v/>
      </c>
      <c r="D18" s="269">
        <f ca="1">SUMIFS('2. Staff Costs (Annual)'!$N$13:$N$312,'2. Staff Costs (Annual)'!$G$13:$G$312,IF($C$11="ALL THEMES","*",$C$11),'2. Staff Costs (Annual)'!$D$13:$D$312,$C18)+SUMIFS('3.Travel,Subsistence&amp;Conference'!$K$12:$K$70,'3.Travel,Subsistence&amp;Conference'!$H$12:$H$70,IF($C$11="ALL THEMES","*",$C$11),'3.Travel,Subsistence&amp;Conference'!$E$12:$E$70,'Summary of Cost by Organisation'!$C18)+SUMIFS('4. Equipment'!$J$12:$J$82,'4. Equipment'!$G$12:$G$82,IF($C$11="ALL THEMES","*",$C$11),'4. Equipment'!$D$12:$D$82,$C18)+SUMIFS('5. Consumables'!$J$12:$J$61,'5. Consumables'!$G$12:$G$61,IF($C$11="ALL THEMES","*",$C$11),'5. Consumables'!$D$12:$D$61,'Summary of Cost by Organisation'!$C18)+SUMIFS('6. CEI'!$J$12:$J$61,'6. CEI'!$G$12:$G$61,IF($C$11="ALL THEMES","*",$C$11),'6. CEI'!$D$12:$D$61,'Summary of Cost by Organisation'!$C18)+SUMIFS('7. Dissemination'!$J$12:$J$61,'7. Dissemination'!$G$12:$G$61,IF($C$11="ALL THEMES","*",$C$11),'7. Dissemination'!$D$12:$D$61,'Summary of Cost by Organisation'!$C18)+SUMIFS('8.MonitoringEvaluation&amp;Learning'!$J$12:$J$61,'8.MonitoringEvaluation&amp;Learning'!$G$12:$G$61,IF($C$11="ALL THEMES","*",$C$11),'8.MonitoringEvaluation&amp;Learning'!$D$12:$D$61,'Summary of Cost by Organisation'!$C18)+SUMIFS('9. Other Direct Costs '!$J$12:$J$61,'9. Other Direct Costs '!$G$12:$G$61,IF($C$11="ALL THEMES","*",$C$11),'9. Other Direct Costs '!$D$12:$D$61,'Summary of Cost by Organisation'!$C18)+SUMIFS('10. Indirect Costs'!$L$13:$L$62,'10. Indirect Costs'!$F$13:$F$62,IF($C$11="ALL THEMES","*",$C$11),'10. Indirect Costs'!$C$13:$C$62,'Summary of Cost by Organisation'!$C18)</f>
        <v>0</v>
      </c>
      <c r="E18" s="269">
        <f ca="1">SUMIFS('2. Staff Costs (Annual)'!$S$13:$S$312,'2. Staff Costs (Annual)'!$G$13:$G$312,IF($C$11="ALL THEMES","*",$C$11),'2. Staff Costs (Annual)'!$D$13:$D$312,$C18)+SUMIFS('3.Travel,Subsistence&amp;Conference'!$M$12:$M$70,'3.Travel,Subsistence&amp;Conference'!$H$12:$H$70,IF($C$11="ALL THEMES","*",$C$11),'3.Travel,Subsistence&amp;Conference'!$E$12:$E$70,'Summary of Cost by Organisation'!$C18)+SUMIFS('4. Equipment'!$L$12:$L$82,'4. Equipment'!$G$12:$G$82,IF($C$11="ALL THEMES","*",$C$11),'4. Equipment'!$D$12:$D$82,$C18)+SUMIFS('5. Consumables'!$L$12:$L$61,'5. Consumables'!$G$12:$G$61,IF($C$11="ALL THEMES","*",$C$11),'5. Consumables'!$D$12:$D$61,'Summary of Cost by Organisation'!$C18)+SUMIFS('6. CEI'!$L$12:$L$61,'6. CEI'!$G$12:$G$61,IF($C$11="ALL THEMES","*",$C$11),'6. CEI'!$D$12:$D$61,'Summary of Cost by Organisation'!$C18)+SUMIFS('7. Dissemination'!$L$12:$L$61,'7. Dissemination'!$G$12:$G$61,IF($C$11="ALL THEMES","*",$C$11),'7. Dissemination'!$D$12:$D$61,'Summary of Cost by Organisation'!$C18)+SUMIFS('8.MonitoringEvaluation&amp;Learning'!$L$12:$L$61,'8.MonitoringEvaluation&amp;Learning'!$G$12:$G$61,IF($C$11="ALL THEMES","*",$C$11),'8.MonitoringEvaluation&amp;Learning'!$D$12:$D$61,'Summary of Cost by Organisation'!$C18)+SUMIFS('9. Other Direct Costs '!$L$12:$L$61,'9. Other Direct Costs '!$G$12:$G$61,IF($C$11="ALL THEMES","*",$C$11),'9. Other Direct Costs '!$D$12:$D$61,'Summary of Cost by Organisation'!$C18)+SUMIFS('10. Indirect Costs'!$P$13:$P$62,'10. Indirect Costs'!$F$13:$F$62,IF($C$11="ALL THEMES","*",$C$11),'10. Indirect Costs'!$C$13:$C$62,'Summary of Cost by Organisation'!$C18)</f>
        <v>0</v>
      </c>
      <c r="F18" s="269">
        <f ca="1">SUMIFS('2. Staff Costs (Annual)'!$X$13:$X$312,'2. Staff Costs (Annual)'!$G$13:$G$312,IF($C$11="ALL THEMES","*",$C$11),'2. Staff Costs (Annual)'!$D$13:$D$312,$C18)+SUMIFS('3.Travel,Subsistence&amp;Conference'!$O$12:$O$70,'3.Travel,Subsistence&amp;Conference'!$H$12:$H$70,IF($C$11="ALL THEMES","*",$C$11),'3.Travel,Subsistence&amp;Conference'!$E$12:$E$70,'Summary of Cost by Organisation'!$C18)+SUMIFS('4. Equipment'!$N$12:$N$82,'4. Equipment'!$G$12:$G$82,IF($C$11="ALL THEMES","*",$C$11),'4. Equipment'!$D$12:$D$82,$C18)+SUMIFS('5. Consumables'!$N$12:$N$61,'5. Consumables'!$G$12:$G$61,IF($C$11="ALL THEMES","*",$C$11),'5. Consumables'!$D$12:$D$61,'Summary of Cost by Organisation'!$C18)+SUMIFS('6. CEI'!$N$12:$N$61,'6. CEI'!$G$12:$G$61,IF($C$11="ALL THEMES","*",$C$11),'6. CEI'!$D$12:$D$61,'Summary of Cost by Organisation'!$C18)+SUMIFS('7. Dissemination'!$N$12:$N$61,'7. Dissemination'!$G$12:$G$61,IF($C$11="ALL THEMES","*",$C$11),'7. Dissemination'!$D$12:$D$61,'Summary of Cost by Organisation'!$C18)+SUMIFS('8.MonitoringEvaluation&amp;Learning'!$N$12:$N$61,'8.MonitoringEvaluation&amp;Learning'!$G$12:$G$61,IF($C$11="ALL THEMES","*",$C$11),'8.MonitoringEvaluation&amp;Learning'!$D$12:$D$61,'Summary of Cost by Organisation'!$C18)+SUMIFS('9. Other Direct Costs '!$N$12:$N$61,'9. Other Direct Costs '!$G$12:$G$61,IF($C$11="ALL THEMES","*",$C$11),'9. Other Direct Costs '!$D$12:$D$61,'Summary of Cost by Organisation'!$C18)+SUMIFS('10. Indirect Costs'!$T$13:$T$62,'10. Indirect Costs'!$F$13:$F$62,IF($C$11="ALL THEMES","*",$C$11),'10. Indirect Costs'!$C$13:$C$62,'Summary of Cost by Organisation'!$C18)</f>
        <v>0</v>
      </c>
      <c r="G18" s="269">
        <f ca="1">SUMIFS('2. Staff Costs (Annual)'!$AC$13:$AC$312,'2. Staff Costs (Annual)'!$G$13:$G$312,IF($C$11="ALL THEMES","*",$C$11),'2. Staff Costs (Annual)'!$D$13:$D$312,$C18)+SUMIFS('3.Travel,Subsistence&amp;Conference'!$Q$12:$Q$70,'3.Travel,Subsistence&amp;Conference'!$H$12:$H$70,IF($C$11="ALL THEMES","*",$C$11),'3.Travel,Subsistence&amp;Conference'!$E$12:$E$70,'Summary of Cost by Organisation'!$C18)+SUMIFS('4. Equipment'!$P$12:$P$82,'4. Equipment'!$G$12:$G$82,IF($C$11="ALL THEMES","*",$C$11),'4. Equipment'!$D$12:$D$82,$C18)+SUMIFS('5. Consumables'!$P$12:$P$61,'5. Consumables'!$G$12:$G$61,IF($C$11="ALL THEMES","*",$C$11),'5. Consumables'!$D$12:$D$61,'Summary of Cost by Organisation'!$C18)+SUMIFS('6. CEI'!$P$12:$P$61,'6. CEI'!$G$12:$G$61,IF($C$11="ALL THEMES","*",$C$11),'6. CEI'!$D$12:$D$61,'Summary of Cost by Organisation'!$C18)+SUMIFS('7. Dissemination'!$P$12:$P$61,'7. Dissemination'!$G$12:$G$61,IF($C$11="ALL THEMES","*",$C$11),'7. Dissemination'!$D$12:$D$61,'Summary of Cost by Organisation'!$C18)+SUMIFS('8.MonitoringEvaluation&amp;Learning'!$P$12:$P$61,'8.MonitoringEvaluation&amp;Learning'!$G$12:$G$61,IF($C$11="ALL THEMES","*",$C$11),'8.MonitoringEvaluation&amp;Learning'!$D$12:$D$61,'Summary of Cost by Organisation'!$C18)+SUMIFS('9. Other Direct Costs '!$P$12:$P$61,'9. Other Direct Costs '!$G$12:$G$61,IF($C$11="ALL THEMES","*",$C$11),'9. Other Direct Costs '!$D$12:$D$61,'Summary of Cost by Organisation'!$C18)+SUMIFS('10. Indirect Costs'!$X$13:$X$62,'10. Indirect Costs'!$F$13:$F$62,IF($C$11="ALL THEMES","*",$C$11),'10. Indirect Costs'!$C$13:$C$62,'Summary of Cost by Organisation'!$C18)</f>
        <v>0</v>
      </c>
      <c r="H18" s="269">
        <f ca="1">SUMIFS('2. Staff Costs (Annual)'!$AH$13:$AH$312,'2. Staff Costs (Annual)'!$G$13:$G$312,IF($C$11="ALL THEMES","*",$C$11),'2. Staff Costs (Annual)'!$D$13:$D$312,$C18)+SUMIFS('3.Travel,Subsistence&amp;Conference'!$S$12:$S$70,'3.Travel,Subsistence&amp;Conference'!$H$12:$H$70,IF($C$11="ALL THEMES","*",$C$11),'3.Travel,Subsistence&amp;Conference'!$E$12:$E$70,'Summary of Cost by Organisation'!$C18)+SUMIFS('4. Equipment'!$R$12:$R$82,'4. Equipment'!$G$12:$G$82,IF($C$11="ALL THEMES","*",$C$11),'4. Equipment'!$D$12:$D$82,$C18)+SUMIFS('5. Consumables'!$R$12:$R$61,'5. Consumables'!$G$12:$G$61,IF($C$11="ALL THEMES","*",$C$11),'5. Consumables'!$D$12:$D$61,'Summary of Cost by Organisation'!$C18)+SUMIFS('6. CEI'!$R$12:$R$61,'6. CEI'!$G$12:$G$61,IF($C$11="ALL THEMES","*",$C$11),'6. CEI'!$D$12:$D$61,'Summary of Cost by Organisation'!$C18)+SUMIFS('7. Dissemination'!$R$12:$R$61,'7. Dissemination'!$G$12:$G$61,IF($C$11="ALL THEMES","*",$C$11),'7. Dissemination'!$D$12:$D$61,'Summary of Cost by Organisation'!$C18)+SUMIFS('8.MonitoringEvaluation&amp;Learning'!$R$12:$R$61,'8.MonitoringEvaluation&amp;Learning'!$G$12:$G$61,IF($C$11="ALL THEMES","*",$C$11),'8.MonitoringEvaluation&amp;Learning'!$D$12:$D$61,'Summary of Cost by Organisation'!$C18)+SUMIFS('9. Other Direct Costs '!$R$12:$R$61,'9. Other Direct Costs '!$G$12:$G$61,IF($C$11="ALL THEMES","*",$C$11),'9. Other Direct Costs '!$D$12:$D$61,'Summary of Cost by Organisation'!$C18)+SUMIFS('10. Indirect Costs'!$AB$13:$AB$62,'10. Indirect Costs'!$F$13:$F$62,IF($C$11="ALL THEMES","*",$C$11),'10. Indirect Costs'!$C$13:$C$62,'Summary of Cost by Organisation'!$C18)</f>
        <v>0</v>
      </c>
      <c r="I18" s="279">
        <f ca="1">SUM(D18:H18)</f>
        <v>0</v>
      </c>
      <c r="J18" s="4"/>
      <c r="N18" s="159"/>
    </row>
    <row r="19" spans="2:14" ht="30" customHeight="1" x14ac:dyDescent="0.25">
      <c r="B19" s="51">
        <f t="shared" si="1"/>
        <v>5</v>
      </c>
      <c r="C19" s="214" t="str">
        <f ca="1">IFERROR(OFFSET('1. Staff Posts&amp;Salary (Listing)'!$D$1,MATCH(B19,'1. Staff Posts&amp;Salary (Listing)'!$P:$P,0)-1,0),"")</f>
        <v/>
      </c>
      <c r="D19" s="269">
        <f ca="1">SUMIFS('2. Staff Costs (Annual)'!$N$13:$N$312,'2. Staff Costs (Annual)'!$G$13:$G$312,IF($C$11="ALL THEMES","*",$C$11),'2. Staff Costs (Annual)'!$D$13:$D$312,$C19)+SUMIFS('3.Travel,Subsistence&amp;Conference'!$K$12:$K$70,'3.Travel,Subsistence&amp;Conference'!$H$12:$H$70,IF($C$11="ALL THEMES","*",$C$11),'3.Travel,Subsistence&amp;Conference'!$E$12:$E$70,'Summary of Cost by Organisation'!$C19)+SUMIFS('4. Equipment'!$J$12:$J$82,'4. Equipment'!$G$12:$G$82,IF($C$11="ALL THEMES","*",$C$11),'4. Equipment'!$D$12:$D$82,$C19)+SUMIFS('5. Consumables'!$J$12:$J$61,'5. Consumables'!$G$12:$G$61,IF($C$11="ALL THEMES","*",$C$11),'5. Consumables'!$D$12:$D$61,'Summary of Cost by Organisation'!$C19)+SUMIFS('6. CEI'!$J$12:$J$61,'6. CEI'!$G$12:$G$61,IF($C$11="ALL THEMES","*",$C$11),'6. CEI'!$D$12:$D$61,'Summary of Cost by Organisation'!$C19)+SUMIFS('7. Dissemination'!$J$12:$J$61,'7. Dissemination'!$G$12:$G$61,IF($C$11="ALL THEMES","*",$C$11),'7. Dissemination'!$D$12:$D$61,'Summary of Cost by Organisation'!$C19)+SUMIFS('8.MonitoringEvaluation&amp;Learning'!$J$12:$J$61,'8.MonitoringEvaluation&amp;Learning'!$G$12:$G$61,IF($C$11="ALL THEMES","*",$C$11),'8.MonitoringEvaluation&amp;Learning'!$D$12:$D$61,'Summary of Cost by Organisation'!$C19)+SUMIFS('9. Other Direct Costs '!$J$12:$J$61,'9. Other Direct Costs '!$G$12:$G$61,IF($C$11="ALL THEMES","*",$C$11),'9. Other Direct Costs '!$D$12:$D$61,'Summary of Cost by Organisation'!$C19)+SUMIFS('10. Indirect Costs'!$L$13:$L$62,'10. Indirect Costs'!$F$13:$F$62,IF($C$11="ALL THEMES","*",$C$11),'10. Indirect Costs'!$C$13:$C$62,'Summary of Cost by Organisation'!$C19)</f>
        <v>0</v>
      </c>
      <c r="E19" s="269">
        <f ca="1">SUMIFS('2. Staff Costs (Annual)'!$S$13:$S$312,'2. Staff Costs (Annual)'!$G$13:$G$312,IF($C$11="ALL THEMES","*",$C$11),'2. Staff Costs (Annual)'!$D$13:$D$312,$C19)+SUMIFS('3.Travel,Subsistence&amp;Conference'!$M$12:$M$70,'3.Travel,Subsistence&amp;Conference'!$H$12:$H$70,IF($C$11="ALL THEMES","*",$C$11),'3.Travel,Subsistence&amp;Conference'!$E$12:$E$70,'Summary of Cost by Organisation'!$C19)+SUMIFS('4. Equipment'!$L$12:$L$82,'4. Equipment'!$G$12:$G$82,IF($C$11="ALL THEMES","*",$C$11),'4. Equipment'!$D$12:$D$82,$C19)+SUMIFS('5. Consumables'!$L$12:$L$61,'5. Consumables'!$G$12:$G$61,IF($C$11="ALL THEMES","*",$C$11),'5. Consumables'!$D$12:$D$61,'Summary of Cost by Organisation'!$C19)+SUMIFS('6. CEI'!$L$12:$L$61,'6. CEI'!$G$12:$G$61,IF($C$11="ALL THEMES","*",$C$11),'6. CEI'!$D$12:$D$61,'Summary of Cost by Organisation'!$C19)+SUMIFS('7. Dissemination'!$L$12:$L$61,'7. Dissemination'!$G$12:$G$61,IF($C$11="ALL THEMES","*",$C$11),'7. Dissemination'!$D$12:$D$61,'Summary of Cost by Organisation'!$C19)+SUMIFS('8.MonitoringEvaluation&amp;Learning'!$L$12:$L$61,'8.MonitoringEvaluation&amp;Learning'!$G$12:$G$61,IF($C$11="ALL THEMES","*",$C$11),'8.MonitoringEvaluation&amp;Learning'!$D$12:$D$61,'Summary of Cost by Organisation'!$C19)+SUMIFS('9. Other Direct Costs '!$L$12:$L$61,'9. Other Direct Costs '!$G$12:$G$61,IF($C$11="ALL THEMES","*",$C$11),'9. Other Direct Costs '!$D$12:$D$61,'Summary of Cost by Organisation'!$C19)+SUMIFS('10. Indirect Costs'!$P$13:$P$62,'10. Indirect Costs'!$F$13:$F$62,IF($C$11="ALL THEMES","*",$C$11),'10. Indirect Costs'!$C$13:$C$62,'Summary of Cost by Organisation'!$C19)</f>
        <v>0</v>
      </c>
      <c r="F19" s="269">
        <f ca="1">SUMIFS('2. Staff Costs (Annual)'!$X$13:$X$312,'2. Staff Costs (Annual)'!$G$13:$G$312,IF($C$11="ALL THEMES","*",$C$11),'2. Staff Costs (Annual)'!$D$13:$D$312,$C19)+SUMIFS('3.Travel,Subsistence&amp;Conference'!$O$12:$O$70,'3.Travel,Subsistence&amp;Conference'!$H$12:$H$70,IF($C$11="ALL THEMES","*",$C$11),'3.Travel,Subsistence&amp;Conference'!$E$12:$E$70,'Summary of Cost by Organisation'!$C19)+SUMIFS('4. Equipment'!$N$12:$N$82,'4. Equipment'!$G$12:$G$82,IF($C$11="ALL THEMES","*",$C$11),'4. Equipment'!$D$12:$D$82,$C19)+SUMIFS('5. Consumables'!$N$12:$N$61,'5. Consumables'!$G$12:$G$61,IF($C$11="ALL THEMES","*",$C$11),'5. Consumables'!$D$12:$D$61,'Summary of Cost by Organisation'!$C19)+SUMIFS('6. CEI'!$N$12:$N$61,'6. CEI'!$G$12:$G$61,IF($C$11="ALL THEMES","*",$C$11),'6. CEI'!$D$12:$D$61,'Summary of Cost by Organisation'!$C19)+SUMIFS('7. Dissemination'!$N$12:$N$61,'7. Dissemination'!$G$12:$G$61,IF($C$11="ALL THEMES","*",$C$11),'7. Dissemination'!$D$12:$D$61,'Summary of Cost by Organisation'!$C19)+SUMIFS('8.MonitoringEvaluation&amp;Learning'!$N$12:$N$61,'8.MonitoringEvaluation&amp;Learning'!$G$12:$G$61,IF($C$11="ALL THEMES","*",$C$11),'8.MonitoringEvaluation&amp;Learning'!$D$12:$D$61,'Summary of Cost by Organisation'!$C19)+SUMIFS('9. Other Direct Costs '!$N$12:$N$61,'9. Other Direct Costs '!$G$12:$G$61,IF($C$11="ALL THEMES","*",$C$11),'9. Other Direct Costs '!$D$12:$D$61,'Summary of Cost by Organisation'!$C19)+SUMIFS('10. Indirect Costs'!$T$13:$T$62,'10. Indirect Costs'!$F$13:$F$62,IF($C$11="ALL THEMES","*",$C$11),'10. Indirect Costs'!$C$13:$C$62,'Summary of Cost by Organisation'!$C19)</f>
        <v>0</v>
      </c>
      <c r="G19" s="269">
        <f ca="1">SUMIFS('2. Staff Costs (Annual)'!$AC$13:$AC$312,'2. Staff Costs (Annual)'!$G$13:$G$312,IF($C$11="ALL THEMES","*",$C$11),'2. Staff Costs (Annual)'!$D$13:$D$312,$C19)+SUMIFS('3.Travel,Subsistence&amp;Conference'!$Q$12:$Q$70,'3.Travel,Subsistence&amp;Conference'!$H$12:$H$70,IF($C$11="ALL THEMES","*",$C$11),'3.Travel,Subsistence&amp;Conference'!$E$12:$E$70,'Summary of Cost by Organisation'!$C19)+SUMIFS('4. Equipment'!$P$12:$P$82,'4. Equipment'!$G$12:$G$82,IF($C$11="ALL THEMES","*",$C$11),'4. Equipment'!$D$12:$D$82,$C19)+SUMIFS('5. Consumables'!$P$12:$P$61,'5. Consumables'!$G$12:$G$61,IF($C$11="ALL THEMES","*",$C$11),'5. Consumables'!$D$12:$D$61,'Summary of Cost by Organisation'!$C19)+SUMIFS('6. CEI'!$P$12:$P$61,'6. CEI'!$G$12:$G$61,IF($C$11="ALL THEMES","*",$C$11),'6. CEI'!$D$12:$D$61,'Summary of Cost by Organisation'!$C19)+SUMIFS('7. Dissemination'!$P$12:$P$61,'7. Dissemination'!$G$12:$G$61,IF($C$11="ALL THEMES","*",$C$11),'7. Dissemination'!$D$12:$D$61,'Summary of Cost by Organisation'!$C19)+SUMIFS('8.MonitoringEvaluation&amp;Learning'!$P$12:$P$61,'8.MonitoringEvaluation&amp;Learning'!$G$12:$G$61,IF($C$11="ALL THEMES","*",$C$11),'8.MonitoringEvaluation&amp;Learning'!$D$12:$D$61,'Summary of Cost by Organisation'!$C19)+SUMIFS('9. Other Direct Costs '!$P$12:$P$61,'9. Other Direct Costs '!$G$12:$G$61,IF($C$11="ALL THEMES","*",$C$11),'9. Other Direct Costs '!$D$12:$D$61,'Summary of Cost by Organisation'!$C19)+SUMIFS('10. Indirect Costs'!$X$13:$X$62,'10. Indirect Costs'!$F$13:$F$62,IF($C$11="ALL THEMES","*",$C$11),'10. Indirect Costs'!$C$13:$C$62,'Summary of Cost by Organisation'!$C19)</f>
        <v>0</v>
      </c>
      <c r="H19" s="269">
        <f ca="1">SUMIFS('2. Staff Costs (Annual)'!$AH$13:$AH$312,'2. Staff Costs (Annual)'!$G$13:$G$312,IF($C$11="ALL THEMES","*",$C$11),'2. Staff Costs (Annual)'!$D$13:$D$312,$C19)+SUMIFS('3.Travel,Subsistence&amp;Conference'!$S$12:$S$70,'3.Travel,Subsistence&amp;Conference'!$H$12:$H$70,IF($C$11="ALL THEMES","*",$C$11),'3.Travel,Subsistence&amp;Conference'!$E$12:$E$70,'Summary of Cost by Organisation'!$C19)+SUMIFS('4. Equipment'!$R$12:$R$82,'4. Equipment'!$G$12:$G$82,IF($C$11="ALL THEMES","*",$C$11),'4. Equipment'!$D$12:$D$82,$C19)+SUMIFS('5. Consumables'!$R$12:$R$61,'5. Consumables'!$G$12:$G$61,IF($C$11="ALL THEMES","*",$C$11),'5. Consumables'!$D$12:$D$61,'Summary of Cost by Organisation'!$C19)+SUMIFS('6. CEI'!$R$12:$R$61,'6. CEI'!$G$12:$G$61,IF($C$11="ALL THEMES","*",$C$11),'6. CEI'!$D$12:$D$61,'Summary of Cost by Organisation'!$C19)+SUMIFS('7. Dissemination'!$R$12:$R$61,'7. Dissemination'!$G$12:$G$61,IF($C$11="ALL THEMES","*",$C$11),'7. Dissemination'!$D$12:$D$61,'Summary of Cost by Organisation'!$C19)+SUMIFS('8.MonitoringEvaluation&amp;Learning'!$R$12:$R$61,'8.MonitoringEvaluation&amp;Learning'!$G$12:$G$61,IF($C$11="ALL THEMES","*",$C$11),'8.MonitoringEvaluation&amp;Learning'!$D$12:$D$61,'Summary of Cost by Organisation'!$C19)+SUMIFS('9. Other Direct Costs '!$R$12:$R$61,'9. Other Direct Costs '!$G$12:$G$61,IF($C$11="ALL THEMES","*",$C$11),'9. Other Direct Costs '!$D$12:$D$61,'Summary of Cost by Organisation'!$C19)+SUMIFS('10. Indirect Costs'!$AB$13:$AB$62,'10. Indirect Costs'!$F$13:$F$62,IF($C$11="ALL THEMES","*",$C$11),'10. Indirect Costs'!$C$13:$C$62,'Summary of Cost by Organisation'!$C19)</f>
        <v>0</v>
      </c>
      <c r="I19" s="279">
        <f t="shared" ca="1" si="0"/>
        <v>0</v>
      </c>
      <c r="J19" s="4"/>
    </row>
    <row r="20" spans="2:14" ht="30" customHeight="1" x14ac:dyDescent="0.25">
      <c r="B20" s="51">
        <f t="shared" si="1"/>
        <v>6</v>
      </c>
      <c r="C20" s="214" t="str">
        <f ca="1">IFERROR(OFFSET('1. Staff Posts&amp;Salary (Listing)'!$D$1,MATCH(B20,'1. Staff Posts&amp;Salary (Listing)'!$P:$P,0)-1,0),"")</f>
        <v/>
      </c>
      <c r="D20" s="269">
        <f ca="1">SUMIFS('2. Staff Costs (Annual)'!$N$13:$N$312,'2. Staff Costs (Annual)'!$G$13:$G$312,IF($C$11="ALL THEMES","*",$C$11),'2. Staff Costs (Annual)'!$D$13:$D$312,$C20)+SUMIFS('3.Travel,Subsistence&amp;Conference'!$K$12:$K$70,'3.Travel,Subsistence&amp;Conference'!$H$12:$H$70,IF($C$11="ALL THEMES","*",$C$11),'3.Travel,Subsistence&amp;Conference'!$E$12:$E$70,'Summary of Cost by Organisation'!$C20)+SUMIFS('4. Equipment'!$J$12:$J$82,'4. Equipment'!$G$12:$G$82,IF($C$11="ALL THEMES","*",$C$11),'4. Equipment'!$D$12:$D$82,$C20)+SUMIFS('5. Consumables'!$J$12:$J$61,'5. Consumables'!$G$12:$G$61,IF($C$11="ALL THEMES","*",$C$11),'5. Consumables'!$D$12:$D$61,'Summary of Cost by Organisation'!$C20)+SUMIFS('6. CEI'!$J$12:$J$61,'6. CEI'!$G$12:$G$61,IF($C$11="ALL THEMES","*",$C$11),'6. CEI'!$D$12:$D$61,'Summary of Cost by Organisation'!$C20)+SUMIFS('7. Dissemination'!$J$12:$J$61,'7. Dissemination'!$G$12:$G$61,IF($C$11="ALL THEMES","*",$C$11),'7. Dissemination'!$D$12:$D$61,'Summary of Cost by Organisation'!$C20)+SUMIFS('8.MonitoringEvaluation&amp;Learning'!$J$12:$J$61,'8.MonitoringEvaluation&amp;Learning'!$G$12:$G$61,IF($C$11="ALL THEMES","*",$C$11),'8.MonitoringEvaluation&amp;Learning'!$D$12:$D$61,'Summary of Cost by Organisation'!$C20)+SUMIFS('9. Other Direct Costs '!$J$12:$J$61,'9. Other Direct Costs '!$G$12:$G$61,IF($C$11="ALL THEMES","*",$C$11),'9. Other Direct Costs '!$D$12:$D$61,'Summary of Cost by Organisation'!$C20)+SUMIFS('10. Indirect Costs'!$L$13:$L$62,'10. Indirect Costs'!$F$13:$F$62,IF($C$11="ALL THEMES","*",$C$11),'10. Indirect Costs'!$C$13:$C$62,'Summary of Cost by Organisation'!$C20)</f>
        <v>0</v>
      </c>
      <c r="E20" s="269">
        <f ca="1">SUMIFS('2. Staff Costs (Annual)'!$S$13:$S$312,'2. Staff Costs (Annual)'!$G$13:$G$312,IF($C$11="ALL THEMES","*",$C$11),'2. Staff Costs (Annual)'!$D$13:$D$312,$C20)+SUMIFS('3.Travel,Subsistence&amp;Conference'!$M$12:$M$70,'3.Travel,Subsistence&amp;Conference'!$H$12:$H$70,IF($C$11="ALL THEMES","*",$C$11),'3.Travel,Subsistence&amp;Conference'!$E$12:$E$70,'Summary of Cost by Organisation'!$C20)+SUMIFS('4. Equipment'!$L$12:$L$82,'4. Equipment'!$G$12:$G$82,IF($C$11="ALL THEMES","*",$C$11),'4. Equipment'!$D$12:$D$82,$C20)+SUMIFS('5. Consumables'!$L$12:$L$61,'5. Consumables'!$G$12:$G$61,IF($C$11="ALL THEMES","*",$C$11),'5. Consumables'!$D$12:$D$61,'Summary of Cost by Organisation'!$C20)+SUMIFS('6. CEI'!$L$12:$L$61,'6. CEI'!$G$12:$G$61,IF($C$11="ALL THEMES","*",$C$11),'6. CEI'!$D$12:$D$61,'Summary of Cost by Organisation'!$C20)+SUMIFS('7. Dissemination'!$L$12:$L$61,'7. Dissemination'!$G$12:$G$61,IF($C$11="ALL THEMES","*",$C$11),'7. Dissemination'!$D$12:$D$61,'Summary of Cost by Organisation'!$C20)+SUMIFS('8.MonitoringEvaluation&amp;Learning'!$L$12:$L$61,'8.MonitoringEvaluation&amp;Learning'!$G$12:$G$61,IF($C$11="ALL THEMES","*",$C$11),'8.MonitoringEvaluation&amp;Learning'!$D$12:$D$61,'Summary of Cost by Organisation'!$C20)+SUMIFS('9. Other Direct Costs '!$L$12:$L$61,'9. Other Direct Costs '!$G$12:$G$61,IF($C$11="ALL THEMES","*",$C$11),'9. Other Direct Costs '!$D$12:$D$61,'Summary of Cost by Organisation'!$C20)+SUMIFS('10. Indirect Costs'!$P$13:$P$62,'10. Indirect Costs'!$F$13:$F$62,IF($C$11="ALL THEMES","*",$C$11),'10. Indirect Costs'!$C$13:$C$62,'Summary of Cost by Organisation'!$C20)</f>
        <v>0</v>
      </c>
      <c r="F20" s="269">
        <f ca="1">SUMIFS('2. Staff Costs (Annual)'!$X$13:$X$312,'2. Staff Costs (Annual)'!$G$13:$G$312,IF($C$11="ALL THEMES","*",$C$11),'2. Staff Costs (Annual)'!$D$13:$D$312,$C20)+SUMIFS('3.Travel,Subsistence&amp;Conference'!$O$12:$O$70,'3.Travel,Subsistence&amp;Conference'!$H$12:$H$70,IF($C$11="ALL THEMES","*",$C$11),'3.Travel,Subsistence&amp;Conference'!$E$12:$E$70,'Summary of Cost by Organisation'!$C20)+SUMIFS('4. Equipment'!$N$12:$N$82,'4. Equipment'!$G$12:$G$82,IF($C$11="ALL THEMES","*",$C$11),'4. Equipment'!$D$12:$D$82,$C20)+SUMIFS('5. Consumables'!$N$12:$N$61,'5. Consumables'!$G$12:$G$61,IF($C$11="ALL THEMES","*",$C$11),'5. Consumables'!$D$12:$D$61,'Summary of Cost by Organisation'!$C20)+SUMIFS('6. CEI'!$N$12:$N$61,'6. CEI'!$G$12:$G$61,IF($C$11="ALL THEMES","*",$C$11),'6. CEI'!$D$12:$D$61,'Summary of Cost by Organisation'!$C20)+SUMIFS('7. Dissemination'!$N$12:$N$61,'7. Dissemination'!$G$12:$G$61,IF($C$11="ALL THEMES","*",$C$11),'7. Dissemination'!$D$12:$D$61,'Summary of Cost by Organisation'!$C20)+SUMIFS('8.MonitoringEvaluation&amp;Learning'!$N$12:$N$61,'8.MonitoringEvaluation&amp;Learning'!$G$12:$G$61,IF($C$11="ALL THEMES","*",$C$11),'8.MonitoringEvaluation&amp;Learning'!$D$12:$D$61,'Summary of Cost by Organisation'!$C20)+SUMIFS('9. Other Direct Costs '!$N$12:$N$61,'9. Other Direct Costs '!$G$12:$G$61,IF($C$11="ALL THEMES","*",$C$11),'9. Other Direct Costs '!$D$12:$D$61,'Summary of Cost by Organisation'!$C20)+SUMIFS('10. Indirect Costs'!$T$13:$T$62,'10. Indirect Costs'!$F$13:$F$62,IF($C$11="ALL THEMES","*",$C$11),'10. Indirect Costs'!$C$13:$C$62,'Summary of Cost by Organisation'!$C20)</f>
        <v>0</v>
      </c>
      <c r="G20" s="269">
        <f ca="1">SUMIFS('2. Staff Costs (Annual)'!$AC$13:$AC$312,'2. Staff Costs (Annual)'!$G$13:$G$312,IF($C$11="ALL THEMES","*",$C$11),'2. Staff Costs (Annual)'!$D$13:$D$312,$C20)+SUMIFS('3.Travel,Subsistence&amp;Conference'!$Q$12:$Q$70,'3.Travel,Subsistence&amp;Conference'!$H$12:$H$70,IF($C$11="ALL THEMES","*",$C$11),'3.Travel,Subsistence&amp;Conference'!$E$12:$E$70,'Summary of Cost by Organisation'!$C20)+SUMIFS('4. Equipment'!$P$12:$P$82,'4. Equipment'!$G$12:$G$82,IF($C$11="ALL THEMES","*",$C$11),'4. Equipment'!$D$12:$D$82,$C20)+SUMIFS('5. Consumables'!$P$12:$P$61,'5. Consumables'!$G$12:$G$61,IF($C$11="ALL THEMES","*",$C$11),'5. Consumables'!$D$12:$D$61,'Summary of Cost by Organisation'!$C20)+SUMIFS('6. CEI'!$P$12:$P$61,'6. CEI'!$G$12:$G$61,IF($C$11="ALL THEMES","*",$C$11),'6. CEI'!$D$12:$D$61,'Summary of Cost by Organisation'!$C20)+SUMIFS('7. Dissemination'!$P$12:$P$61,'7. Dissemination'!$G$12:$G$61,IF($C$11="ALL THEMES","*",$C$11),'7. Dissemination'!$D$12:$D$61,'Summary of Cost by Organisation'!$C20)+SUMIFS('8.MonitoringEvaluation&amp;Learning'!$P$12:$P$61,'8.MonitoringEvaluation&amp;Learning'!$G$12:$G$61,IF($C$11="ALL THEMES","*",$C$11),'8.MonitoringEvaluation&amp;Learning'!$D$12:$D$61,'Summary of Cost by Organisation'!$C20)+SUMIFS('9. Other Direct Costs '!$P$12:$P$61,'9. Other Direct Costs '!$G$12:$G$61,IF($C$11="ALL THEMES","*",$C$11),'9. Other Direct Costs '!$D$12:$D$61,'Summary of Cost by Organisation'!$C20)+SUMIFS('10. Indirect Costs'!$X$13:$X$62,'10. Indirect Costs'!$F$13:$F$62,IF($C$11="ALL THEMES","*",$C$11),'10. Indirect Costs'!$C$13:$C$62,'Summary of Cost by Organisation'!$C20)</f>
        <v>0</v>
      </c>
      <c r="H20" s="269">
        <f ca="1">SUMIFS('2. Staff Costs (Annual)'!$AH$13:$AH$312,'2. Staff Costs (Annual)'!$G$13:$G$312,IF($C$11="ALL THEMES","*",$C$11),'2. Staff Costs (Annual)'!$D$13:$D$312,$C20)+SUMIFS('3.Travel,Subsistence&amp;Conference'!$S$12:$S$70,'3.Travel,Subsistence&amp;Conference'!$H$12:$H$70,IF($C$11="ALL THEMES","*",$C$11),'3.Travel,Subsistence&amp;Conference'!$E$12:$E$70,'Summary of Cost by Organisation'!$C20)+SUMIFS('4. Equipment'!$R$12:$R$82,'4. Equipment'!$G$12:$G$82,IF($C$11="ALL THEMES","*",$C$11),'4. Equipment'!$D$12:$D$82,$C20)+SUMIFS('5. Consumables'!$R$12:$R$61,'5. Consumables'!$G$12:$G$61,IF($C$11="ALL THEMES","*",$C$11),'5. Consumables'!$D$12:$D$61,'Summary of Cost by Organisation'!$C20)+SUMIFS('6. CEI'!$R$12:$R$61,'6. CEI'!$G$12:$G$61,IF($C$11="ALL THEMES","*",$C$11),'6. CEI'!$D$12:$D$61,'Summary of Cost by Organisation'!$C20)+SUMIFS('7. Dissemination'!$R$12:$R$61,'7. Dissemination'!$G$12:$G$61,IF($C$11="ALL THEMES","*",$C$11),'7. Dissemination'!$D$12:$D$61,'Summary of Cost by Organisation'!$C20)+SUMIFS('8.MonitoringEvaluation&amp;Learning'!$R$12:$R$61,'8.MonitoringEvaluation&amp;Learning'!$G$12:$G$61,IF($C$11="ALL THEMES","*",$C$11),'8.MonitoringEvaluation&amp;Learning'!$D$12:$D$61,'Summary of Cost by Organisation'!$C20)+SUMIFS('9. Other Direct Costs '!$R$12:$R$61,'9. Other Direct Costs '!$G$12:$G$61,IF($C$11="ALL THEMES","*",$C$11),'9. Other Direct Costs '!$D$12:$D$61,'Summary of Cost by Organisation'!$C20)+SUMIFS('10. Indirect Costs'!$AB$13:$AB$62,'10. Indirect Costs'!$F$13:$F$62,IF($C$11="ALL THEMES","*",$C$11),'10. Indirect Costs'!$C$13:$C$62,'Summary of Cost by Organisation'!$C20)</f>
        <v>0</v>
      </c>
      <c r="I20" s="279">
        <f t="shared" ca="1" si="0"/>
        <v>0</v>
      </c>
      <c r="J20" s="4"/>
    </row>
    <row r="21" spans="2:14" ht="30" customHeight="1" x14ac:dyDescent="0.25">
      <c r="B21" s="51">
        <f t="shared" si="1"/>
        <v>7</v>
      </c>
      <c r="C21" s="214" t="str">
        <f ca="1">IFERROR(OFFSET('1. Staff Posts&amp;Salary (Listing)'!$D$1,MATCH(B21,'1. Staff Posts&amp;Salary (Listing)'!$P:$P,0)-1,0),"")</f>
        <v/>
      </c>
      <c r="D21" s="269">
        <f ca="1">SUMIFS('2. Staff Costs (Annual)'!$N$13:$N$312,'2. Staff Costs (Annual)'!$G$13:$G$312,IF($C$11="ALL THEMES","*",$C$11),'2. Staff Costs (Annual)'!$D$13:$D$312,$C21)+SUMIFS('3.Travel,Subsistence&amp;Conference'!$K$12:$K$70,'3.Travel,Subsistence&amp;Conference'!$H$12:$H$70,IF($C$11="ALL THEMES","*",$C$11),'3.Travel,Subsistence&amp;Conference'!$E$12:$E$70,'Summary of Cost by Organisation'!$C21)+SUMIFS('4. Equipment'!$J$12:$J$82,'4. Equipment'!$G$12:$G$82,IF($C$11="ALL THEMES","*",$C$11),'4. Equipment'!$D$12:$D$82,$C21)+SUMIFS('5. Consumables'!$J$12:$J$61,'5. Consumables'!$G$12:$G$61,IF($C$11="ALL THEMES","*",$C$11),'5. Consumables'!$D$12:$D$61,'Summary of Cost by Organisation'!$C21)+SUMIFS('6. CEI'!$J$12:$J$61,'6. CEI'!$G$12:$G$61,IF($C$11="ALL THEMES","*",$C$11),'6. CEI'!$D$12:$D$61,'Summary of Cost by Organisation'!$C21)+SUMIFS('7. Dissemination'!$J$12:$J$61,'7. Dissemination'!$G$12:$G$61,IF($C$11="ALL THEMES","*",$C$11),'7. Dissemination'!$D$12:$D$61,'Summary of Cost by Organisation'!$C21)+SUMIFS('8.MonitoringEvaluation&amp;Learning'!$J$12:$J$61,'8.MonitoringEvaluation&amp;Learning'!$G$12:$G$61,IF($C$11="ALL THEMES","*",$C$11),'8.MonitoringEvaluation&amp;Learning'!$D$12:$D$61,'Summary of Cost by Organisation'!$C21)+SUMIFS('9. Other Direct Costs '!$J$12:$J$61,'9. Other Direct Costs '!$G$12:$G$61,IF($C$11="ALL THEMES","*",$C$11),'9. Other Direct Costs '!$D$12:$D$61,'Summary of Cost by Organisation'!$C21)+SUMIFS('10. Indirect Costs'!$L$13:$L$62,'10. Indirect Costs'!$F$13:$F$62,IF($C$11="ALL THEMES","*",$C$11),'10. Indirect Costs'!$C$13:$C$62,'Summary of Cost by Organisation'!$C21)</f>
        <v>0</v>
      </c>
      <c r="E21" s="269">
        <f ca="1">SUMIFS('2. Staff Costs (Annual)'!$S$13:$S$312,'2. Staff Costs (Annual)'!$G$13:$G$312,IF($C$11="ALL THEMES","*",$C$11),'2. Staff Costs (Annual)'!$D$13:$D$312,$C21)+SUMIFS('3.Travel,Subsistence&amp;Conference'!$M$12:$M$70,'3.Travel,Subsistence&amp;Conference'!$H$12:$H$70,IF($C$11="ALL THEMES","*",$C$11),'3.Travel,Subsistence&amp;Conference'!$E$12:$E$70,'Summary of Cost by Organisation'!$C21)+SUMIFS('4. Equipment'!$L$12:$L$82,'4. Equipment'!$G$12:$G$82,IF($C$11="ALL THEMES","*",$C$11),'4. Equipment'!$D$12:$D$82,$C21)+SUMIFS('5. Consumables'!$L$12:$L$61,'5. Consumables'!$G$12:$G$61,IF($C$11="ALL THEMES","*",$C$11),'5. Consumables'!$D$12:$D$61,'Summary of Cost by Organisation'!$C21)+SUMIFS('6. CEI'!$L$12:$L$61,'6. CEI'!$G$12:$G$61,IF($C$11="ALL THEMES","*",$C$11),'6. CEI'!$D$12:$D$61,'Summary of Cost by Organisation'!$C21)+SUMIFS('7. Dissemination'!$L$12:$L$61,'7. Dissemination'!$G$12:$G$61,IF($C$11="ALL THEMES","*",$C$11),'7. Dissemination'!$D$12:$D$61,'Summary of Cost by Organisation'!$C21)+SUMIFS('8.MonitoringEvaluation&amp;Learning'!$L$12:$L$61,'8.MonitoringEvaluation&amp;Learning'!$G$12:$G$61,IF($C$11="ALL THEMES","*",$C$11),'8.MonitoringEvaluation&amp;Learning'!$D$12:$D$61,'Summary of Cost by Organisation'!$C21)+SUMIFS('9. Other Direct Costs '!$L$12:$L$61,'9. Other Direct Costs '!$G$12:$G$61,IF($C$11="ALL THEMES","*",$C$11),'9. Other Direct Costs '!$D$12:$D$61,'Summary of Cost by Organisation'!$C21)+SUMIFS('10. Indirect Costs'!$P$13:$P$62,'10. Indirect Costs'!$F$13:$F$62,IF($C$11="ALL THEMES","*",$C$11),'10. Indirect Costs'!$C$13:$C$62,'Summary of Cost by Organisation'!$C21)</f>
        <v>0</v>
      </c>
      <c r="F21" s="269">
        <f ca="1">SUMIFS('2. Staff Costs (Annual)'!$X$13:$X$312,'2. Staff Costs (Annual)'!$G$13:$G$312,IF($C$11="ALL THEMES","*",$C$11),'2. Staff Costs (Annual)'!$D$13:$D$312,$C21)+SUMIFS('3.Travel,Subsistence&amp;Conference'!$O$12:$O$70,'3.Travel,Subsistence&amp;Conference'!$H$12:$H$70,IF($C$11="ALL THEMES","*",$C$11),'3.Travel,Subsistence&amp;Conference'!$E$12:$E$70,'Summary of Cost by Organisation'!$C21)+SUMIFS('4. Equipment'!$N$12:$N$82,'4. Equipment'!$G$12:$G$82,IF($C$11="ALL THEMES","*",$C$11),'4. Equipment'!$D$12:$D$82,$C21)+SUMIFS('5. Consumables'!$N$12:$N$61,'5. Consumables'!$G$12:$G$61,IF($C$11="ALL THEMES","*",$C$11),'5. Consumables'!$D$12:$D$61,'Summary of Cost by Organisation'!$C21)+SUMIFS('6. CEI'!$N$12:$N$61,'6. CEI'!$G$12:$G$61,IF($C$11="ALL THEMES","*",$C$11),'6. CEI'!$D$12:$D$61,'Summary of Cost by Organisation'!$C21)+SUMIFS('7. Dissemination'!$N$12:$N$61,'7. Dissemination'!$G$12:$G$61,IF($C$11="ALL THEMES","*",$C$11),'7. Dissemination'!$D$12:$D$61,'Summary of Cost by Organisation'!$C21)+SUMIFS('8.MonitoringEvaluation&amp;Learning'!$N$12:$N$61,'8.MonitoringEvaluation&amp;Learning'!$G$12:$G$61,IF($C$11="ALL THEMES","*",$C$11),'8.MonitoringEvaluation&amp;Learning'!$D$12:$D$61,'Summary of Cost by Organisation'!$C21)+SUMIFS('9. Other Direct Costs '!$N$12:$N$61,'9. Other Direct Costs '!$G$12:$G$61,IF($C$11="ALL THEMES","*",$C$11),'9. Other Direct Costs '!$D$12:$D$61,'Summary of Cost by Organisation'!$C21)+SUMIFS('10. Indirect Costs'!$T$13:$T$62,'10. Indirect Costs'!$F$13:$F$62,IF($C$11="ALL THEMES","*",$C$11),'10. Indirect Costs'!$C$13:$C$62,'Summary of Cost by Organisation'!$C21)</f>
        <v>0</v>
      </c>
      <c r="G21" s="269">
        <f ca="1">SUMIFS('2. Staff Costs (Annual)'!$AC$13:$AC$312,'2. Staff Costs (Annual)'!$G$13:$G$312,IF($C$11="ALL THEMES","*",$C$11),'2. Staff Costs (Annual)'!$D$13:$D$312,$C21)+SUMIFS('3.Travel,Subsistence&amp;Conference'!$Q$12:$Q$70,'3.Travel,Subsistence&amp;Conference'!$H$12:$H$70,IF($C$11="ALL THEMES","*",$C$11),'3.Travel,Subsistence&amp;Conference'!$E$12:$E$70,'Summary of Cost by Organisation'!$C21)+SUMIFS('4. Equipment'!$P$12:$P$82,'4. Equipment'!$G$12:$G$82,IF($C$11="ALL THEMES","*",$C$11),'4. Equipment'!$D$12:$D$82,$C21)+SUMIFS('5. Consumables'!$P$12:$P$61,'5. Consumables'!$G$12:$G$61,IF($C$11="ALL THEMES","*",$C$11),'5. Consumables'!$D$12:$D$61,'Summary of Cost by Organisation'!$C21)+SUMIFS('6. CEI'!$P$12:$P$61,'6. CEI'!$G$12:$G$61,IF($C$11="ALL THEMES","*",$C$11),'6. CEI'!$D$12:$D$61,'Summary of Cost by Organisation'!$C21)+SUMIFS('7. Dissemination'!$P$12:$P$61,'7. Dissemination'!$G$12:$G$61,IF($C$11="ALL THEMES","*",$C$11),'7. Dissemination'!$D$12:$D$61,'Summary of Cost by Organisation'!$C21)+SUMIFS('8.MonitoringEvaluation&amp;Learning'!$P$12:$P$61,'8.MonitoringEvaluation&amp;Learning'!$G$12:$G$61,IF($C$11="ALL THEMES","*",$C$11),'8.MonitoringEvaluation&amp;Learning'!$D$12:$D$61,'Summary of Cost by Organisation'!$C21)+SUMIFS('9. Other Direct Costs '!$P$12:$P$61,'9. Other Direct Costs '!$G$12:$G$61,IF($C$11="ALL THEMES","*",$C$11),'9. Other Direct Costs '!$D$12:$D$61,'Summary of Cost by Organisation'!$C21)+SUMIFS('10. Indirect Costs'!$X$13:$X$62,'10. Indirect Costs'!$F$13:$F$62,IF($C$11="ALL THEMES","*",$C$11),'10. Indirect Costs'!$C$13:$C$62,'Summary of Cost by Organisation'!$C21)</f>
        <v>0</v>
      </c>
      <c r="H21" s="269">
        <f ca="1">SUMIFS('2. Staff Costs (Annual)'!$AH$13:$AH$312,'2. Staff Costs (Annual)'!$G$13:$G$312,IF($C$11="ALL THEMES","*",$C$11),'2. Staff Costs (Annual)'!$D$13:$D$312,$C21)+SUMIFS('3.Travel,Subsistence&amp;Conference'!$S$12:$S$70,'3.Travel,Subsistence&amp;Conference'!$H$12:$H$70,IF($C$11="ALL THEMES","*",$C$11),'3.Travel,Subsistence&amp;Conference'!$E$12:$E$70,'Summary of Cost by Organisation'!$C21)+SUMIFS('4. Equipment'!$R$12:$R$82,'4. Equipment'!$G$12:$G$82,IF($C$11="ALL THEMES","*",$C$11),'4. Equipment'!$D$12:$D$82,$C21)+SUMIFS('5. Consumables'!$R$12:$R$61,'5. Consumables'!$G$12:$G$61,IF($C$11="ALL THEMES","*",$C$11),'5. Consumables'!$D$12:$D$61,'Summary of Cost by Organisation'!$C21)+SUMIFS('6. CEI'!$R$12:$R$61,'6. CEI'!$G$12:$G$61,IF($C$11="ALL THEMES","*",$C$11),'6. CEI'!$D$12:$D$61,'Summary of Cost by Organisation'!$C21)+SUMIFS('7. Dissemination'!$R$12:$R$61,'7. Dissemination'!$G$12:$G$61,IF($C$11="ALL THEMES","*",$C$11),'7. Dissemination'!$D$12:$D$61,'Summary of Cost by Organisation'!$C21)+SUMIFS('8.MonitoringEvaluation&amp;Learning'!$R$12:$R$61,'8.MonitoringEvaluation&amp;Learning'!$G$12:$G$61,IF($C$11="ALL THEMES","*",$C$11),'8.MonitoringEvaluation&amp;Learning'!$D$12:$D$61,'Summary of Cost by Organisation'!$C21)+SUMIFS('9. Other Direct Costs '!$R$12:$R$61,'9. Other Direct Costs '!$G$12:$G$61,IF($C$11="ALL THEMES","*",$C$11),'9. Other Direct Costs '!$D$12:$D$61,'Summary of Cost by Organisation'!$C21)+SUMIFS('10. Indirect Costs'!$AB$13:$AB$62,'10. Indirect Costs'!$F$13:$F$62,IF($C$11="ALL THEMES","*",$C$11),'10. Indirect Costs'!$C$13:$C$62,'Summary of Cost by Organisation'!$C21)</f>
        <v>0</v>
      </c>
      <c r="I21" s="279">
        <f t="shared" ca="1" si="0"/>
        <v>0</v>
      </c>
      <c r="J21" s="4"/>
    </row>
    <row r="22" spans="2:14" ht="30" customHeight="1" x14ac:dyDescent="0.25">
      <c r="B22" s="51">
        <f t="shared" si="1"/>
        <v>8</v>
      </c>
      <c r="C22" s="214" t="str">
        <f ca="1">IFERROR(OFFSET('1. Staff Posts&amp;Salary (Listing)'!$D$1,MATCH(B22,'1. Staff Posts&amp;Salary (Listing)'!$P:$P,0)-1,0),"")</f>
        <v/>
      </c>
      <c r="D22" s="269">
        <f ca="1">SUMIFS('2. Staff Costs (Annual)'!$N$13:$N$312,'2. Staff Costs (Annual)'!$G$13:$G$312,IF($C$11="ALL THEMES","*",$C$11),'2. Staff Costs (Annual)'!$D$13:$D$312,$C22)+SUMIFS('3.Travel,Subsistence&amp;Conference'!$K$12:$K$70,'3.Travel,Subsistence&amp;Conference'!$H$12:$H$70,IF($C$11="ALL THEMES","*",$C$11),'3.Travel,Subsistence&amp;Conference'!$E$12:$E$70,'Summary of Cost by Organisation'!$C22)+SUMIFS('4. Equipment'!$J$12:$J$82,'4. Equipment'!$G$12:$G$82,IF($C$11="ALL THEMES","*",$C$11),'4. Equipment'!$D$12:$D$82,$C22)+SUMIFS('5. Consumables'!$J$12:$J$61,'5. Consumables'!$G$12:$G$61,IF($C$11="ALL THEMES","*",$C$11),'5. Consumables'!$D$12:$D$61,'Summary of Cost by Organisation'!$C22)+SUMIFS('6. CEI'!$J$12:$J$61,'6. CEI'!$G$12:$G$61,IF($C$11="ALL THEMES","*",$C$11),'6. CEI'!$D$12:$D$61,'Summary of Cost by Organisation'!$C22)+SUMIFS('7. Dissemination'!$J$12:$J$61,'7. Dissemination'!$G$12:$G$61,IF($C$11="ALL THEMES","*",$C$11),'7. Dissemination'!$D$12:$D$61,'Summary of Cost by Organisation'!$C22)+SUMIFS('8.MonitoringEvaluation&amp;Learning'!$J$12:$J$61,'8.MonitoringEvaluation&amp;Learning'!$G$12:$G$61,IF($C$11="ALL THEMES","*",$C$11),'8.MonitoringEvaluation&amp;Learning'!$D$12:$D$61,'Summary of Cost by Organisation'!$C22)+SUMIFS('9. Other Direct Costs '!$J$12:$J$61,'9. Other Direct Costs '!$G$12:$G$61,IF($C$11="ALL THEMES","*",$C$11),'9. Other Direct Costs '!$D$12:$D$61,'Summary of Cost by Organisation'!$C22)+SUMIFS('10. Indirect Costs'!$L$13:$L$62,'10. Indirect Costs'!$F$13:$F$62,IF($C$11="ALL THEMES","*",$C$11),'10. Indirect Costs'!$C$13:$C$62,'Summary of Cost by Organisation'!$C22)</f>
        <v>0</v>
      </c>
      <c r="E22" s="269">
        <f ca="1">SUMIFS('2. Staff Costs (Annual)'!$S$13:$S$312,'2. Staff Costs (Annual)'!$G$13:$G$312,IF($C$11="ALL THEMES","*",$C$11),'2. Staff Costs (Annual)'!$D$13:$D$312,$C22)+SUMIFS('3.Travel,Subsistence&amp;Conference'!$M$12:$M$70,'3.Travel,Subsistence&amp;Conference'!$H$12:$H$70,IF($C$11="ALL THEMES","*",$C$11),'3.Travel,Subsistence&amp;Conference'!$E$12:$E$70,'Summary of Cost by Organisation'!$C22)+SUMIFS('4. Equipment'!$L$12:$L$82,'4. Equipment'!$G$12:$G$82,IF($C$11="ALL THEMES","*",$C$11),'4. Equipment'!$D$12:$D$82,$C22)+SUMIFS('5. Consumables'!$L$12:$L$61,'5. Consumables'!$G$12:$G$61,IF($C$11="ALL THEMES","*",$C$11),'5. Consumables'!$D$12:$D$61,'Summary of Cost by Organisation'!$C22)+SUMIFS('6. CEI'!$L$12:$L$61,'6. CEI'!$G$12:$G$61,IF($C$11="ALL THEMES","*",$C$11),'6. CEI'!$D$12:$D$61,'Summary of Cost by Organisation'!$C22)+SUMIFS('7. Dissemination'!$L$12:$L$61,'7. Dissemination'!$G$12:$G$61,IF($C$11="ALL THEMES","*",$C$11),'7. Dissemination'!$D$12:$D$61,'Summary of Cost by Organisation'!$C22)+SUMIFS('8.MonitoringEvaluation&amp;Learning'!$L$12:$L$61,'8.MonitoringEvaluation&amp;Learning'!$G$12:$G$61,IF($C$11="ALL THEMES","*",$C$11),'8.MonitoringEvaluation&amp;Learning'!$D$12:$D$61,'Summary of Cost by Organisation'!$C22)+SUMIFS('9. Other Direct Costs '!$L$12:$L$61,'9. Other Direct Costs '!$G$12:$G$61,IF($C$11="ALL THEMES","*",$C$11),'9. Other Direct Costs '!$D$12:$D$61,'Summary of Cost by Organisation'!$C22)+SUMIFS('10. Indirect Costs'!$P$13:$P$62,'10. Indirect Costs'!$F$13:$F$62,IF($C$11="ALL THEMES","*",$C$11),'10. Indirect Costs'!$C$13:$C$62,'Summary of Cost by Organisation'!$C22)</f>
        <v>0</v>
      </c>
      <c r="F22" s="269">
        <f ca="1">SUMIFS('2. Staff Costs (Annual)'!$X$13:$X$312,'2. Staff Costs (Annual)'!$G$13:$G$312,IF($C$11="ALL THEMES","*",$C$11),'2. Staff Costs (Annual)'!$D$13:$D$312,$C22)+SUMIFS('3.Travel,Subsistence&amp;Conference'!$O$12:$O$70,'3.Travel,Subsistence&amp;Conference'!$H$12:$H$70,IF($C$11="ALL THEMES","*",$C$11),'3.Travel,Subsistence&amp;Conference'!$E$12:$E$70,'Summary of Cost by Organisation'!$C22)+SUMIFS('4. Equipment'!$N$12:$N$82,'4. Equipment'!$G$12:$G$82,IF($C$11="ALL THEMES","*",$C$11),'4. Equipment'!$D$12:$D$82,$C22)+SUMIFS('5. Consumables'!$N$12:$N$61,'5. Consumables'!$G$12:$G$61,IF($C$11="ALL THEMES","*",$C$11),'5. Consumables'!$D$12:$D$61,'Summary of Cost by Organisation'!$C22)+SUMIFS('6. CEI'!$N$12:$N$61,'6. CEI'!$G$12:$G$61,IF($C$11="ALL THEMES","*",$C$11),'6. CEI'!$D$12:$D$61,'Summary of Cost by Organisation'!$C22)+SUMIFS('7. Dissemination'!$N$12:$N$61,'7. Dissemination'!$G$12:$G$61,IF($C$11="ALL THEMES","*",$C$11),'7. Dissemination'!$D$12:$D$61,'Summary of Cost by Organisation'!$C22)+SUMIFS('8.MonitoringEvaluation&amp;Learning'!$N$12:$N$61,'8.MonitoringEvaluation&amp;Learning'!$G$12:$G$61,IF($C$11="ALL THEMES","*",$C$11),'8.MonitoringEvaluation&amp;Learning'!$D$12:$D$61,'Summary of Cost by Organisation'!$C22)+SUMIFS('9. Other Direct Costs '!$N$12:$N$61,'9. Other Direct Costs '!$G$12:$G$61,IF($C$11="ALL THEMES","*",$C$11),'9. Other Direct Costs '!$D$12:$D$61,'Summary of Cost by Organisation'!$C22)+SUMIFS('10. Indirect Costs'!$T$13:$T$62,'10. Indirect Costs'!$F$13:$F$62,IF($C$11="ALL THEMES","*",$C$11),'10. Indirect Costs'!$C$13:$C$62,'Summary of Cost by Organisation'!$C22)</f>
        <v>0</v>
      </c>
      <c r="G22" s="269">
        <f ca="1">SUMIFS('2. Staff Costs (Annual)'!$AC$13:$AC$312,'2. Staff Costs (Annual)'!$G$13:$G$312,IF($C$11="ALL THEMES","*",$C$11),'2. Staff Costs (Annual)'!$D$13:$D$312,$C22)+SUMIFS('3.Travel,Subsistence&amp;Conference'!$Q$12:$Q$70,'3.Travel,Subsistence&amp;Conference'!$H$12:$H$70,IF($C$11="ALL THEMES","*",$C$11),'3.Travel,Subsistence&amp;Conference'!$E$12:$E$70,'Summary of Cost by Organisation'!$C22)+SUMIFS('4. Equipment'!$P$12:$P$82,'4. Equipment'!$G$12:$G$82,IF($C$11="ALL THEMES","*",$C$11),'4. Equipment'!$D$12:$D$82,$C22)+SUMIFS('5. Consumables'!$P$12:$P$61,'5. Consumables'!$G$12:$G$61,IF($C$11="ALL THEMES","*",$C$11),'5. Consumables'!$D$12:$D$61,'Summary of Cost by Organisation'!$C22)+SUMIFS('6. CEI'!$P$12:$P$61,'6. CEI'!$G$12:$G$61,IF($C$11="ALL THEMES","*",$C$11),'6. CEI'!$D$12:$D$61,'Summary of Cost by Organisation'!$C22)+SUMIFS('7. Dissemination'!$P$12:$P$61,'7. Dissemination'!$G$12:$G$61,IF($C$11="ALL THEMES","*",$C$11),'7. Dissemination'!$D$12:$D$61,'Summary of Cost by Organisation'!$C22)+SUMIFS('8.MonitoringEvaluation&amp;Learning'!$P$12:$P$61,'8.MonitoringEvaluation&amp;Learning'!$G$12:$G$61,IF($C$11="ALL THEMES","*",$C$11),'8.MonitoringEvaluation&amp;Learning'!$D$12:$D$61,'Summary of Cost by Organisation'!$C22)+SUMIFS('9. Other Direct Costs '!$P$12:$P$61,'9. Other Direct Costs '!$G$12:$G$61,IF($C$11="ALL THEMES","*",$C$11),'9. Other Direct Costs '!$D$12:$D$61,'Summary of Cost by Organisation'!$C22)+SUMIFS('10. Indirect Costs'!$X$13:$X$62,'10. Indirect Costs'!$F$13:$F$62,IF($C$11="ALL THEMES","*",$C$11),'10. Indirect Costs'!$C$13:$C$62,'Summary of Cost by Organisation'!$C22)</f>
        <v>0</v>
      </c>
      <c r="H22" s="269">
        <f ca="1">SUMIFS('2. Staff Costs (Annual)'!$AH$13:$AH$312,'2. Staff Costs (Annual)'!$G$13:$G$312,IF($C$11="ALL THEMES","*",$C$11),'2. Staff Costs (Annual)'!$D$13:$D$312,$C22)+SUMIFS('3.Travel,Subsistence&amp;Conference'!$S$12:$S$70,'3.Travel,Subsistence&amp;Conference'!$H$12:$H$70,IF($C$11="ALL THEMES","*",$C$11),'3.Travel,Subsistence&amp;Conference'!$E$12:$E$70,'Summary of Cost by Organisation'!$C22)+SUMIFS('4. Equipment'!$R$12:$R$82,'4. Equipment'!$G$12:$G$82,IF($C$11="ALL THEMES","*",$C$11),'4. Equipment'!$D$12:$D$82,$C22)+SUMIFS('5. Consumables'!$R$12:$R$61,'5. Consumables'!$G$12:$G$61,IF($C$11="ALL THEMES","*",$C$11),'5. Consumables'!$D$12:$D$61,'Summary of Cost by Organisation'!$C22)+SUMIFS('6. CEI'!$R$12:$R$61,'6. CEI'!$G$12:$G$61,IF($C$11="ALL THEMES","*",$C$11),'6. CEI'!$D$12:$D$61,'Summary of Cost by Organisation'!$C22)+SUMIFS('7. Dissemination'!$R$12:$R$61,'7. Dissemination'!$G$12:$G$61,IF($C$11="ALL THEMES","*",$C$11),'7. Dissemination'!$D$12:$D$61,'Summary of Cost by Organisation'!$C22)+SUMIFS('8.MonitoringEvaluation&amp;Learning'!$R$12:$R$61,'8.MonitoringEvaluation&amp;Learning'!$G$12:$G$61,IF($C$11="ALL THEMES","*",$C$11),'8.MonitoringEvaluation&amp;Learning'!$D$12:$D$61,'Summary of Cost by Organisation'!$C22)+SUMIFS('9. Other Direct Costs '!$R$12:$R$61,'9. Other Direct Costs '!$G$12:$G$61,IF($C$11="ALL THEMES","*",$C$11),'9. Other Direct Costs '!$D$12:$D$61,'Summary of Cost by Organisation'!$C22)+SUMIFS('10. Indirect Costs'!$AB$13:$AB$62,'10. Indirect Costs'!$F$13:$F$62,IF($C$11="ALL THEMES","*",$C$11),'10. Indirect Costs'!$C$13:$C$62,'Summary of Cost by Organisation'!$C22)</f>
        <v>0</v>
      </c>
      <c r="I22" s="279">
        <f t="shared" ca="1" si="0"/>
        <v>0</v>
      </c>
      <c r="J22" s="4"/>
    </row>
    <row r="23" spans="2:14" ht="30" customHeight="1" x14ac:dyDescent="0.25">
      <c r="B23" s="51">
        <f t="shared" si="1"/>
        <v>9</v>
      </c>
      <c r="C23" s="214" t="str">
        <f ca="1">IFERROR(OFFSET('1. Staff Posts&amp;Salary (Listing)'!$D$1,MATCH(B23,'1. Staff Posts&amp;Salary (Listing)'!$P:$P,0)-1,0),"")</f>
        <v/>
      </c>
      <c r="D23" s="269">
        <f ca="1">SUMIFS('2. Staff Costs (Annual)'!$N$13:$N$312,'2. Staff Costs (Annual)'!$G$13:$G$312,IF($C$11="ALL THEMES","*",$C$11),'2. Staff Costs (Annual)'!$D$13:$D$312,$C23)+SUMIFS('3.Travel,Subsistence&amp;Conference'!$K$12:$K$70,'3.Travel,Subsistence&amp;Conference'!$H$12:$H$70,IF($C$11="ALL THEMES","*",$C$11),'3.Travel,Subsistence&amp;Conference'!$E$12:$E$70,'Summary of Cost by Organisation'!$C23)+SUMIFS('4. Equipment'!$J$12:$J$82,'4. Equipment'!$G$12:$G$82,IF($C$11="ALL THEMES","*",$C$11),'4. Equipment'!$D$12:$D$82,$C23)+SUMIFS('5. Consumables'!$J$12:$J$61,'5. Consumables'!$G$12:$G$61,IF($C$11="ALL THEMES","*",$C$11),'5. Consumables'!$D$12:$D$61,'Summary of Cost by Organisation'!$C23)+SUMIFS('6. CEI'!$J$12:$J$61,'6. CEI'!$G$12:$G$61,IF($C$11="ALL THEMES","*",$C$11),'6. CEI'!$D$12:$D$61,'Summary of Cost by Organisation'!$C23)+SUMIFS('7. Dissemination'!$J$12:$J$61,'7. Dissemination'!$G$12:$G$61,IF($C$11="ALL THEMES","*",$C$11),'7. Dissemination'!$D$12:$D$61,'Summary of Cost by Organisation'!$C23)+SUMIFS('8.MonitoringEvaluation&amp;Learning'!$J$12:$J$61,'8.MonitoringEvaluation&amp;Learning'!$G$12:$G$61,IF($C$11="ALL THEMES","*",$C$11),'8.MonitoringEvaluation&amp;Learning'!$D$12:$D$61,'Summary of Cost by Organisation'!$C23)+SUMIFS('9. Other Direct Costs '!$J$12:$J$61,'9. Other Direct Costs '!$G$12:$G$61,IF($C$11="ALL THEMES","*",$C$11),'9. Other Direct Costs '!$D$12:$D$61,'Summary of Cost by Organisation'!$C23)+SUMIFS('10. Indirect Costs'!$L$13:$L$62,'10. Indirect Costs'!$F$13:$F$62,IF($C$11="ALL THEMES","*",$C$11),'10. Indirect Costs'!$C$13:$C$62,'Summary of Cost by Organisation'!$C23)</f>
        <v>0</v>
      </c>
      <c r="E23" s="269">
        <f ca="1">SUMIFS('2. Staff Costs (Annual)'!$S$13:$S$312,'2. Staff Costs (Annual)'!$G$13:$G$312,IF($C$11="ALL THEMES","*",$C$11),'2. Staff Costs (Annual)'!$D$13:$D$312,$C23)+SUMIFS('3.Travel,Subsistence&amp;Conference'!$M$12:$M$70,'3.Travel,Subsistence&amp;Conference'!$H$12:$H$70,IF($C$11="ALL THEMES","*",$C$11),'3.Travel,Subsistence&amp;Conference'!$E$12:$E$70,'Summary of Cost by Organisation'!$C23)+SUMIFS('4. Equipment'!$L$12:$L$82,'4. Equipment'!$G$12:$G$82,IF($C$11="ALL THEMES","*",$C$11),'4. Equipment'!$D$12:$D$82,$C23)+SUMIFS('5. Consumables'!$L$12:$L$61,'5. Consumables'!$G$12:$G$61,IF($C$11="ALL THEMES","*",$C$11),'5. Consumables'!$D$12:$D$61,'Summary of Cost by Organisation'!$C23)+SUMIFS('6. CEI'!$L$12:$L$61,'6. CEI'!$G$12:$G$61,IF($C$11="ALL THEMES","*",$C$11),'6. CEI'!$D$12:$D$61,'Summary of Cost by Organisation'!$C23)+SUMIFS('7. Dissemination'!$L$12:$L$61,'7. Dissemination'!$G$12:$G$61,IF($C$11="ALL THEMES","*",$C$11),'7. Dissemination'!$D$12:$D$61,'Summary of Cost by Organisation'!$C23)+SUMIFS('8.MonitoringEvaluation&amp;Learning'!$L$12:$L$61,'8.MonitoringEvaluation&amp;Learning'!$G$12:$G$61,IF($C$11="ALL THEMES","*",$C$11),'8.MonitoringEvaluation&amp;Learning'!$D$12:$D$61,'Summary of Cost by Organisation'!$C23)+SUMIFS('9. Other Direct Costs '!$L$12:$L$61,'9. Other Direct Costs '!$G$12:$G$61,IF($C$11="ALL THEMES","*",$C$11),'9. Other Direct Costs '!$D$12:$D$61,'Summary of Cost by Organisation'!$C23)+SUMIFS('10. Indirect Costs'!$P$13:$P$62,'10. Indirect Costs'!$F$13:$F$62,IF($C$11="ALL THEMES","*",$C$11),'10. Indirect Costs'!$C$13:$C$62,'Summary of Cost by Organisation'!$C23)</f>
        <v>0</v>
      </c>
      <c r="F23" s="269">
        <f ca="1">SUMIFS('2. Staff Costs (Annual)'!$X$13:$X$312,'2. Staff Costs (Annual)'!$G$13:$G$312,IF($C$11="ALL THEMES","*",$C$11),'2. Staff Costs (Annual)'!$D$13:$D$312,$C23)+SUMIFS('3.Travel,Subsistence&amp;Conference'!$O$12:$O$70,'3.Travel,Subsistence&amp;Conference'!$H$12:$H$70,IF($C$11="ALL THEMES","*",$C$11),'3.Travel,Subsistence&amp;Conference'!$E$12:$E$70,'Summary of Cost by Organisation'!$C23)+SUMIFS('4. Equipment'!$N$12:$N$82,'4. Equipment'!$G$12:$G$82,IF($C$11="ALL THEMES","*",$C$11),'4. Equipment'!$D$12:$D$82,$C23)+SUMIFS('5. Consumables'!$N$12:$N$61,'5. Consumables'!$G$12:$G$61,IF($C$11="ALL THEMES","*",$C$11),'5. Consumables'!$D$12:$D$61,'Summary of Cost by Organisation'!$C23)+SUMIFS('6. CEI'!$N$12:$N$61,'6. CEI'!$G$12:$G$61,IF($C$11="ALL THEMES","*",$C$11),'6. CEI'!$D$12:$D$61,'Summary of Cost by Organisation'!$C23)+SUMIFS('7. Dissemination'!$N$12:$N$61,'7. Dissemination'!$G$12:$G$61,IF($C$11="ALL THEMES","*",$C$11),'7. Dissemination'!$D$12:$D$61,'Summary of Cost by Organisation'!$C23)+SUMIFS('8.MonitoringEvaluation&amp;Learning'!$N$12:$N$61,'8.MonitoringEvaluation&amp;Learning'!$G$12:$G$61,IF($C$11="ALL THEMES","*",$C$11),'8.MonitoringEvaluation&amp;Learning'!$D$12:$D$61,'Summary of Cost by Organisation'!$C23)+SUMIFS('9. Other Direct Costs '!$N$12:$N$61,'9. Other Direct Costs '!$G$12:$G$61,IF($C$11="ALL THEMES","*",$C$11),'9. Other Direct Costs '!$D$12:$D$61,'Summary of Cost by Organisation'!$C23)+SUMIFS('10. Indirect Costs'!$T$13:$T$62,'10. Indirect Costs'!$F$13:$F$62,IF($C$11="ALL THEMES","*",$C$11),'10. Indirect Costs'!$C$13:$C$62,'Summary of Cost by Organisation'!$C23)</f>
        <v>0</v>
      </c>
      <c r="G23" s="269">
        <f ca="1">SUMIFS('2. Staff Costs (Annual)'!$AC$13:$AC$312,'2. Staff Costs (Annual)'!$G$13:$G$312,IF($C$11="ALL THEMES","*",$C$11),'2. Staff Costs (Annual)'!$D$13:$D$312,$C23)+SUMIFS('3.Travel,Subsistence&amp;Conference'!$Q$12:$Q$70,'3.Travel,Subsistence&amp;Conference'!$H$12:$H$70,IF($C$11="ALL THEMES","*",$C$11),'3.Travel,Subsistence&amp;Conference'!$E$12:$E$70,'Summary of Cost by Organisation'!$C23)+SUMIFS('4. Equipment'!$P$12:$P$82,'4. Equipment'!$G$12:$G$82,IF($C$11="ALL THEMES","*",$C$11),'4. Equipment'!$D$12:$D$82,$C23)+SUMIFS('5. Consumables'!$P$12:$P$61,'5. Consumables'!$G$12:$G$61,IF($C$11="ALL THEMES","*",$C$11),'5. Consumables'!$D$12:$D$61,'Summary of Cost by Organisation'!$C23)+SUMIFS('6. CEI'!$P$12:$P$61,'6. CEI'!$G$12:$G$61,IF($C$11="ALL THEMES","*",$C$11),'6. CEI'!$D$12:$D$61,'Summary of Cost by Organisation'!$C23)+SUMIFS('7. Dissemination'!$P$12:$P$61,'7. Dissemination'!$G$12:$G$61,IF($C$11="ALL THEMES","*",$C$11),'7. Dissemination'!$D$12:$D$61,'Summary of Cost by Organisation'!$C23)+SUMIFS('8.MonitoringEvaluation&amp;Learning'!$P$12:$P$61,'8.MonitoringEvaluation&amp;Learning'!$G$12:$G$61,IF($C$11="ALL THEMES","*",$C$11),'8.MonitoringEvaluation&amp;Learning'!$D$12:$D$61,'Summary of Cost by Organisation'!$C23)+SUMIFS('9. Other Direct Costs '!$P$12:$P$61,'9. Other Direct Costs '!$G$12:$G$61,IF($C$11="ALL THEMES","*",$C$11),'9. Other Direct Costs '!$D$12:$D$61,'Summary of Cost by Organisation'!$C23)+SUMIFS('10. Indirect Costs'!$X$13:$X$62,'10. Indirect Costs'!$F$13:$F$62,IF($C$11="ALL THEMES","*",$C$11),'10. Indirect Costs'!$C$13:$C$62,'Summary of Cost by Organisation'!$C23)</f>
        <v>0</v>
      </c>
      <c r="H23" s="269">
        <f ca="1">SUMIFS('2. Staff Costs (Annual)'!$AH$13:$AH$312,'2. Staff Costs (Annual)'!$G$13:$G$312,IF($C$11="ALL THEMES","*",$C$11),'2. Staff Costs (Annual)'!$D$13:$D$312,$C23)+SUMIFS('3.Travel,Subsistence&amp;Conference'!$S$12:$S$70,'3.Travel,Subsistence&amp;Conference'!$H$12:$H$70,IF($C$11="ALL THEMES","*",$C$11),'3.Travel,Subsistence&amp;Conference'!$E$12:$E$70,'Summary of Cost by Organisation'!$C23)+SUMIFS('4. Equipment'!$R$12:$R$82,'4. Equipment'!$G$12:$G$82,IF($C$11="ALL THEMES","*",$C$11),'4. Equipment'!$D$12:$D$82,$C23)+SUMIFS('5. Consumables'!$R$12:$R$61,'5. Consumables'!$G$12:$G$61,IF($C$11="ALL THEMES","*",$C$11),'5. Consumables'!$D$12:$D$61,'Summary of Cost by Organisation'!$C23)+SUMIFS('6. CEI'!$R$12:$R$61,'6. CEI'!$G$12:$G$61,IF($C$11="ALL THEMES","*",$C$11),'6. CEI'!$D$12:$D$61,'Summary of Cost by Organisation'!$C23)+SUMIFS('7. Dissemination'!$R$12:$R$61,'7. Dissemination'!$G$12:$G$61,IF($C$11="ALL THEMES","*",$C$11),'7. Dissemination'!$D$12:$D$61,'Summary of Cost by Organisation'!$C23)+SUMIFS('8.MonitoringEvaluation&amp;Learning'!$R$12:$R$61,'8.MonitoringEvaluation&amp;Learning'!$G$12:$G$61,IF($C$11="ALL THEMES","*",$C$11),'8.MonitoringEvaluation&amp;Learning'!$D$12:$D$61,'Summary of Cost by Organisation'!$C23)+SUMIFS('9. Other Direct Costs '!$R$12:$R$61,'9. Other Direct Costs '!$G$12:$G$61,IF($C$11="ALL THEMES","*",$C$11),'9. Other Direct Costs '!$D$12:$D$61,'Summary of Cost by Organisation'!$C23)+SUMIFS('10. Indirect Costs'!$AB$13:$AB$62,'10. Indirect Costs'!$F$13:$F$62,IF($C$11="ALL THEMES","*",$C$11),'10. Indirect Costs'!$C$13:$C$62,'Summary of Cost by Organisation'!$C23)</f>
        <v>0</v>
      </c>
      <c r="I23" s="279">
        <f t="shared" ca="1" si="0"/>
        <v>0</v>
      </c>
      <c r="J23" s="4"/>
    </row>
    <row r="24" spans="2:14" ht="30" customHeight="1" x14ac:dyDescent="0.25">
      <c r="B24" s="51">
        <f t="shared" si="1"/>
        <v>10</v>
      </c>
      <c r="C24" s="214" t="str">
        <f ca="1">IFERROR(OFFSET('1. Staff Posts&amp;Salary (Listing)'!$D$1,MATCH(B24,'1. Staff Posts&amp;Salary (Listing)'!$P:$P,0)-1,0),"")</f>
        <v/>
      </c>
      <c r="D24" s="269">
        <f ca="1">SUMIFS('2. Staff Costs (Annual)'!$N$13:$N$312,'2. Staff Costs (Annual)'!$G$13:$G$312,IF($C$11="ALL THEMES","*",$C$11),'2. Staff Costs (Annual)'!$D$13:$D$312,$C24)+SUMIFS('3.Travel,Subsistence&amp;Conference'!$K$12:$K$70,'3.Travel,Subsistence&amp;Conference'!$H$12:$H$70,IF($C$11="ALL THEMES","*",$C$11),'3.Travel,Subsistence&amp;Conference'!$E$12:$E$70,'Summary of Cost by Organisation'!$C24)+SUMIFS('4. Equipment'!$J$12:$J$82,'4. Equipment'!$G$12:$G$82,IF($C$11="ALL THEMES","*",$C$11),'4. Equipment'!$D$12:$D$82,$C24)+SUMIFS('5. Consumables'!$J$12:$J$61,'5. Consumables'!$G$12:$G$61,IF($C$11="ALL THEMES","*",$C$11),'5. Consumables'!$D$12:$D$61,'Summary of Cost by Organisation'!$C24)+SUMIFS('6. CEI'!$J$12:$J$61,'6. CEI'!$G$12:$G$61,IF($C$11="ALL THEMES","*",$C$11),'6. CEI'!$D$12:$D$61,'Summary of Cost by Organisation'!$C24)+SUMIFS('7. Dissemination'!$J$12:$J$61,'7. Dissemination'!$G$12:$G$61,IF($C$11="ALL THEMES","*",$C$11),'7. Dissemination'!$D$12:$D$61,'Summary of Cost by Organisation'!$C24)+SUMIFS('8.MonitoringEvaluation&amp;Learning'!$J$12:$J$61,'8.MonitoringEvaluation&amp;Learning'!$G$12:$G$61,IF($C$11="ALL THEMES","*",$C$11),'8.MonitoringEvaluation&amp;Learning'!$D$12:$D$61,'Summary of Cost by Organisation'!$C24)+SUMIFS('9. Other Direct Costs '!$J$12:$J$61,'9. Other Direct Costs '!$G$12:$G$61,IF($C$11="ALL THEMES","*",$C$11),'9. Other Direct Costs '!$D$12:$D$61,'Summary of Cost by Organisation'!$C24)+SUMIFS('10. Indirect Costs'!$L$13:$L$62,'10. Indirect Costs'!$F$13:$F$62,IF($C$11="ALL THEMES","*",$C$11),'10. Indirect Costs'!$C$13:$C$62,'Summary of Cost by Organisation'!$C24)</f>
        <v>0</v>
      </c>
      <c r="E24" s="269">
        <f ca="1">SUMIFS('2. Staff Costs (Annual)'!$S$13:$S$312,'2. Staff Costs (Annual)'!$G$13:$G$312,IF($C$11="ALL THEMES","*",$C$11),'2. Staff Costs (Annual)'!$D$13:$D$312,$C24)+SUMIFS('3.Travel,Subsistence&amp;Conference'!$M$12:$M$70,'3.Travel,Subsistence&amp;Conference'!$H$12:$H$70,IF($C$11="ALL THEMES","*",$C$11),'3.Travel,Subsistence&amp;Conference'!$E$12:$E$70,'Summary of Cost by Organisation'!$C24)+SUMIFS('4. Equipment'!$L$12:$L$82,'4. Equipment'!$G$12:$G$82,IF($C$11="ALL THEMES","*",$C$11),'4. Equipment'!$D$12:$D$82,$C24)+SUMIFS('5. Consumables'!$L$12:$L$61,'5. Consumables'!$G$12:$G$61,IF($C$11="ALL THEMES","*",$C$11),'5. Consumables'!$D$12:$D$61,'Summary of Cost by Organisation'!$C24)+SUMIFS('6. CEI'!$L$12:$L$61,'6. CEI'!$G$12:$G$61,IF($C$11="ALL THEMES","*",$C$11),'6. CEI'!$D$12:$D$61,'Summary of Cost by Organisation'!$C24)+SUMIFS('7. Dissemination'!$L$12:$L$61,'7. Dissemination'!$G$12:$G$61,IF($C$11="ALL THEMES","*",$C$11),'7. Dissemination'!$D$12:$D$61,'Summary of Cost by Organisation'!$C24)+SUMIFS('8.MonitoringEvaluation&amp;Learning'!$L$12:$L$61,'8.MonitoringEvaluation&amp;Learning'!$G$12:$G$61,IF($C$11="ALL THEMES","*",$C$11),'8.MonitoringEvaluation&amp;Learning'!$D$12:$D$61,'Summary of Cost by Organisation'!$C24)+SUMIFS('9. Other Direct Costs '!$L$12:$L$61,'9. Other Direct Costs '!$G$12:$G$61,IF($C$11="ALL THEMES","*",$C$11),'9. Other Direct Costs '!$D$12:$D$61,'Summary of Cost by Organisation'!$C24)+SUMIFS('10. Indirect Costs'!$P$13:$P$62,'10. Indirect Costs'!$F$13:$F$62,IF($C$11="ALL THEMES","*",$C$11),'10. Indirect Costs'!$C$13:$C$62,'Summary of Cost by Organisation'!$C24)</f>
        <v>0</v>
      </c>
      <c r="F24" s="269">
        <f ca="1">SUMIFS('2. Staff Costs (Annual)'!$X$13:$X$312,'2. Staff Costs (Annual)'!$G$13:$G$312,IF($C$11="ALL THEMES","*",$C$11),'2. Staff Costs (Annual)'!$D$13:$D$312,$C24)+SUMIFS('3.Travel,Subsistence&amp;Conference'!$O$12:$O$70,'3.Travel,Subsistence&amp;Conference'!$H$12:$H$70,IF($C$11="ALL THEMES","*",$C$11),'3.Travel,Subsistence&amp;Conference'!$E$12:$E$70,'Summary of Cost by Organisation'!$C24)+SUMIFS('4. Equipment'!$N$12:$N$82,'4. Equipment'!$G$12:$G$82,IF($C$11="ALL THEMES","*",$C$11),'4. Equipment'!$D$12:$D$82,$C24)+SUMIFS('5. Consumables'!$N$12:$N$61,'5. Consumables'!$G$12:$G$61,IF($C$11="ALL THEMES","*",$C$11),'5. Consumables'!$D$12:$D$61,'Summary of Cost by Organisation'!$C24)+SUMIFS('6. CEI'!$N$12:$N$61,'6. CEI'!$G$12:$G$61,IF($C$11="ALL THEMES","*",$C$11),'6. CEI'!$D$12:$D$61,'Summary of Cost by Organisation'!$C24)+SUMIFS('7. Dissemination'!$N$12:$N$61,'7. Dissemination'!$G$12:$G$61,IF($C$11="ALL THEMES","*",$C$11),'7. Dissemination'!$D$12:$D$61,'Summary of Cost by Organisation'!$C24)+SUMIFS('8.MonitoringEvaluation&amp;Learning'!$N$12:$N$61,'8.MonitoringEvaluation&amp;Learning'!$G$12:$G$61,IF($C$11="ALL THEMES","*",$C$11),'8.MonitoringEvaluation&amp;Learning'!$D$12:$D$61,'Summary of Cost by Organisation'!$C24)+SUMIFS('9. Other Direct Costs '!$N$12:$N$61,'9. Other Direct Costs '!$G$12:$G$61,IF($C$11="ALL THEMES","*",$C$11),'9. Other Direct Costs '!$D$12:$D$61,'Summary of Cost by Organisation'!$C24)+SUMIFS('10. Indirect Costs'!$T$13:$T$62,'10. Indirect Costs'!$F$13:$F$62,IF($C$11="ALL THEMES","*",$C$11),'10. Indirect Costs'!$C$13:$C$62,'Summary of Cost by Organisation'!$C24)</f>
        <v>0</v>
      </c>
      <c r="G24" s="269">
        <f ca="1">SUMIFS('2. Staff Costs (Annual)'!$AC$13:$AC$312,'2. Staff Costs (Annual)'!$G$13:$G$312,IF($C$11="ALL THEMES","*",$C$11),'2. Staff Costs (Annual)'!$D$13:$D$312,$C24)+SUMIFS('3.Travel,Subsistence&amp;Conference'!$Q$12:$Q$70,'3.Travel,Subsistence&amp;Conference'!$H$12:$H$70,IF($C$11="ALL THEMES","*",$C$11),'3.Travel,Subsistence&amp;Conference'!$E$12:$E$70,'Summary of Cost by Organisation'!$C24)+SUMIFS('4. Equipment'!$P$12:$P$82,'4. Equipment'!$G$12:$G$82,IF($C$11="ALL THEMES","*",$C$11),'4. Equipment'!$D$12:$D$82,$C24)+SUMIFS('5. Consumables'!$P$12:$P$61,'5. Consumables'!$G$12:$G$61,IF($C$11="ALL THEMES","*",$C$11),'5. Consumables'!$D$12:$D$61,'Summary of Cost by Organisation'!$C24)+SUMIFS('6. CEI'!$P$12:$P$61,'6. CEI'!$G$12:$G$61,IF($C$11="ALL THEMES","*",$C$11),'6. CEI'!$D$12:$D$61,'Summary of Cost by Organisation'!$C24)+SUMIFS('7. Dissemination'!$P$12:$P$61,'7. Dissemination'!$G$12:$G$61,IF($C$11="ALL THEMES","*",$C$11),'7. Dissemination'!$D$12:$D$61,'Summary of Cost by Organisation'!$C24)+SUMIFS('8.MonitoringEvaluation&amp;Learning'!$P$12:$P$61,'8.MonitoringEvaluation&amp;Learning'!$G$12:$G$61,IF($C$11="ALL THEMES","*",$C$11),'8.MonitoringEvaluation&amp;Learning'!$D$12:$D$61,'Summary of Cost by Organisation'!$C24)+SUMIFS('9. Other Direct Costs '!$P$12:$P$61,'9. Other Direct Costs '!$G$12:$G$61,IF($C$11="ALL THEMES","*",$C$11),'9. Other Direct Costs '!$D$12:$D$61,'Summary of Cost by Organisation'!$C24)+SUMIFS('10. Indirect Costs'!$X$13:$X$62,'10. Indirect Costs'!$F$13:$F$62,IF($C$11="ALL THEMES","*",$C$11),'10. Indirect Costs'!$C$13:$C$62,'Summary of Cost by Organisation'!$C24)</f>
        <v>0</v>
      </c>
      <c r="H24" s="269">
        <f ca="1">SUMIFS('2. Staff Costs (Annual)'!$AH$13:$AH$312,'2. Staff Costs (Annual)'!$G$13:$G$312,IF($C$11="ALL THEMES","*",$C$11),'2. Staff Costs (Annual)'!$D$13:$D$312,$C24)+SUMIFS('3.Travel,Subsistence&amp;Conference'!$S$12:$S$70,'3.Travel,Subsistence&amp;Conference'!$H$12:$H$70,IF($C$11="ALL THEMES","*",$C$11),'3.Travel,Subsistence&amp;Conference'!$E$12:$E$70,'Summary of Cost by Organisation'!$C24)+SUMIFS('4. Equipment'!$R$12:$R$82,'4. Equipment'!$G$12:$G$82,IF($C$11="ALL THEMES","*",$C$11),'4. Equipment'!$D$12:$D$82,$C24)+SUMIFS('5. Consumables'!$R$12:$R$61,'5. Consumables'!$G$12:$G$61,IF($C$11="ALL THEMES","*",$C$11),'5. Consumables'!$D$12:$D$61,'Summary of Cost by Organisation'!$C24)+SUMIFS('6. CEI'!$R$12:$R$61,'6. CEI'!$G$12:$G$61,IF($C$11="ALL THEMES","*",$C$11),'6. CEI'!$D$12:$D$61,'Summary of Cost by Organisation'!$C24)+SUMIFS('7. Dissemination'!$R$12:$R$61,'7. Dissemination'!$G$12:$G$61,IF($C$11="ALL THEMES","*",$C$11),'7. Dissemination'!$D$12:$D$61,'Summary of Cost by Organisation'!$C24)+SUMIFS('8.MonitoringEvaluation&amp;Learning'!$R$12:$R$61,'8.MonitoringEvaluation&amp;Learning'!$G$12:$G$61,IF($C$11="ALL THEMES","*",$C$11),'8.MonitoringEvaluation&amp;Learning'!$D$12:$D$61,'Summary of Cost by Organisation'!$C24)+SUMIFS('9. Other Direct Costs '!$R$12:$R$61,'9. Other Direct Costs '!$G$12:$G$61,IF($C$11="ALL THEMES","*",$C$11),'9. Other Direct Costs '!$D$12:$D$61,'Summary of Cost by Organisation'!$C24)+SUMIFS('10. Indirect Costs'!$AB$13:$AB$62,'10. Indirect Costs'!$F$13:$F$62,IF($C$11="ALL THEMES","*",$C$11),'10. Indirect Costs'!$C$13:$C$62,'Summary of Cost by Organisation'!$C24)</f>
        <v>0</v>
      </c>
      <c r="I24" s="279">
        <f ca="1">SUM(D24:H24)</f>
        <v>0</v>
      </c>
      <c r="J24" s="4"/>
    </row>
    <row r="25" spans="2:14" ht="30" customHeight="1" x14ac:dyDescent="0.25">
      <c r="B25" s="51">
        <f t="shared" si="1"/>
        <v>11</v>
      </c>
      <c r="C25" s="214" t="str">
        <f ca="1">IFERROR(OFFSET('1. Staff Posts&amp;Salary (Listing)'!$D$1,MATCH(B25,'1. Staff Posts&amp;Salary (Listing)'!$P:$P,0)-1,0),"")</f>
        <v/>
      </c>
      <c r="D25" s="269">
        <f ca="1">SUMIFS('2. Staff Costs (Annual)'!$N$13:$N$312,'2. Staff Costs (Annual)'!$G$13:$G$312,IF($C$11="ALL THEMES","*",$C$11),'2. Staff Costs (Annual)'!$D$13:$D$312,$C25)+SUMIFS('3.Travel,Subsistence&amp;Conference'!$K$12:$K$70,'3.Travel,Subsistence&amp;Conference'!$H$12:$H$70,IF($C$11="ALL THEMES","*",$C$11),'3.Travel,Subsistence&amp;Conference'!$E$12:$E$70,'Summary of Cost by Organisation'!$C25)+SUMIFS('4. Equipment'!$J$12:$J$82,'4. Equipment'!$G$12:$G$82,IF($C$11="ALL THEMES","*",$C$11),'4. Equipment'!$D$12:$D$82,$C25)+SUMIFS('5. Consumables'!$J$12:$J$61,'5. Consumables'!$G$12:$G$61,IF($C$11="ALL THEMES","*",$C$11),'5. Consumables'!$D$12:$D$61,'Summary of Cost by Organisation'!$C25)+SUMIFS('6. CEI'!$J$12:$J$61,'6. CEI'!$G$12:$G$61,IF($C$11="ALL THEMES","*",$C$11),'6. CEI'!$D$12:$D$61,'Summary of Cost by Organisation'!$C25)+SUMIFS('7. Dissemination'!$J$12:$J$61,'7. Dissemination'!$G$12:$G$61,IF($C$11="ALL THEMES","*",$C$11),'7. Dissemination'!$D$12:$D$61,'Summary of Cost by Organisation'!$C25)+SUMIFS('8.MonitoringEvaluation&amp;Learning'!$J$12:$J$61,'8.MonitoringEvaluation&amp;Learning'!$G$12:$G$61,IF($C$11="ALL THEMES","*",$C$11),'8.MonitoringEvaluation&amp;Learning'!$D$12:$D$61,'Summary of Cost by Organisation'!$C25)+SUMIFS('9. Other Direct Costs '!$J$12:$J$61,'9. Other Direct Costs '!$G$12:$G$61,IF($C$11="ALL THEMES","*",$C$11),'9. Other Direct Costs '!$D$12:$D$61,'Summary of Cost by Organisation'!$C25)+SUMIFS('10. Indirect Costs'!$L$13:$L$62,'10. Indirect Costs'!$F$13:$F$62,IF($C$11="ALL THEMES","*",$C$11),'10. Indirect Costs'!$C$13:$C$62,'Summary of Cost by Organisation'!$C25)</f>
        <v>0</v>
      </c>
      <c r="E25" s="269">
        <f ca="1">SUMIFS('2. Staff Costs (Annual)'!$S$13:$S$312,'2. Staff Costs (Annual)'!$G$13:$G$312,IF($C$11="ALL THEMES","*",$C$11),'2. Staff Costs (Annual)'!$D$13:$D$312,$C25)+SUMIFS('3.Travel,Subsistence&amp;Conference'!$M$12:$M$70,'3.Travel,Subsistence&amp;Conference'!$H$12:$H$70,IF($C$11="ALL THEMES","*",$C$11),'3.Travel,Subsistence&amp;Conference'!$E$12:$E$70,'Summary of Cost by Organisation'!$C25)+SUMIFS('4. Equipment'!$L$12:$L$82,'4. Equipment'!$G$12:$G$82,IF($C$11="ALL THEMES","*",$C$11),'4. Equipment'!$D$12:$D$82,$C25)+SUMIFS('5. Consumables'!$L$12:$L$61,'5. Consumables'!$G$12:$G$61,IF($C$11="ALL THEMES","*",$C$11),'5. Consumables'!$D$12:$D$61,'Summary of Cost by Organisation'!$C25)+SUMIFS('6. CEI'!$L$12:$L$61,'6. CEI'!$G$12:$G$61,IF($C$11="ALL THEMES","*",$C$11),'6. CEI'!$D$12:$D$61,'Summary of Cost by Organisation'!$C25)+SUMIFS('7. Dissemination'!$L$12:$L$61,'7. Dissemination'!$G$12:$G$61,IF($C$11="ALL THEMES","*",$C$11),'7. Dissemination'!$D$12:$D$61,'Summary of Cost by Organisation'!$C25)+SUMIFS('8.MonitoringEvaluation&amp;Learning'!$L$12:$L$61,'8.MonitoringEvaluation&amp;Learning'!$G$12:$G$61,IF($C$11="ALL THEMES","*",$C$11),'8.MonitoringEvaluation&amp;Learning'!$D$12:$D$61,'Summary of Cost by Organisation'!$C25)+SUMIFS('9. Other Direct Costs '!$L$12:$L$61,'9. Other Direct Costs '!$G$12:$G$61,IF($C$11="ALL THEMES","*",$C$11),'9. Other Direct Costs '!$D$12:$D$61,'Summary of Cost by Organisation'!$C25)+SUMIFS('10. Indirect Costs'!$P$13:$P$62,'10. Indirect Costs'!$F$13:$F$62,IF($C$11="ALL THEMES","*",$C$11),'10. Indirect Costs'!$C$13:$C$62,'Summary of Cost by Organisation'!$C25)</f>
        <v>0</v>
      </c>
      <c r="F25" s="269">
        <f ca="1">SUMIFS('2. Staff Costs (Annual)'!$X$13:$X$312,'2. Staff Costs (Annual)'!$G$13:$G$312,IF($C$11="ALL THEMES","*",$C$11),'2. Staff Costs (Annual)'!$D$13:$D$312,$C25)+SUMIFS('3.Travel,Subsistence&amp;Conference'!$O$12:$O$70,'3.Travel,Subsistence&amp;Conference'!$H$12:$H$70,IF($C$11="ALL THEMES","*",$C$11),'3.Travel,Subsistence&amp;Conference'!$E$12:$E$70,'Summary of Cost by Organisation'!$C25)+SUMIFS('4. Equipment'!$N$12:$N$82,'4. Equipment'!$G$12:$G$82,IF($C$11="ALL THEMES","*",$C$11),'4. Equipment'!$D$12:$D$82,$C25)+SUMIFS('5. Consumables'!$N$12:$N$61,'5. Consumables'!$G$12:$G$61,IF($C$11="ALL THEMES","*",$C$11),'5. Consumables'!$D$12:$D$61,'Summary of Cost by Organisation'!$C25)+SUMIFS('6. CEI'!$N$12:$N$61,'6. CEI'!$G$12:$G$61,IF($C$11="ALL THEMES","*",$C$11),'6. CEI'!$D$12:$D$61,'Summary of Cost by Organisation'!$C25)+SUMIFS('7. Dissemination'!$N$12:$N$61,'7. Dissemination'!$G$12:$G$61,IF($C$11="ALL THEMES","*",$C$11),'7. Dissemination'!$D$12:$D$61,'Summary of Cost by Organisation'!$C25)+SUMIFS('8.MonitoringEvaluation&amp;Learning'!$N$12:$N$61,'8.MonitoringEvaluation&amp;Learning'!$G$12:$G$61,IF($C$11="ALL THEMES","*",$C$11),'8.MonitoringEvaluation&amp;Learning'!$D$12:$D$61,'Summary of Cost by Organisation'!$C25)+SUMIFS('9. Other Direct Costs '!$N$12:$N$61,'9. Other Direct Costs '!$G$12:$G$61,IF($C$11="ALL THEMES","*",$C$11),'9. Other Direct Costs '!$D$12:$D$61,'Summary of Cost by Organisation'!$C25)+SUMIFS('10. Indirect Costs'!$T$13:$T$62,'10. Indirect Costs'!$F$13:$F$62,IF($C$11="ALL THEMES","*",$C$11),'10. Indirect Costs'!$C$13:$C$62,'Summary of Cost by Organisation'!$C25)</f>
        <v>0</v>
      </c>
      <c r="G25" s="269">
        <f ca="1">SUMIFS('2. Staff Costs (Annual)'!$AC$13:$AC$312,'2. Staff Costs (Annual)'!$G$13:$G$312,IF($C$11="ALL THEMES","*",$C$11),'2. Staff Costs (Annual)'!$D$13:$D$312,$C25)+SUMIFS('3.Travel,Subsistence&amp;Conference'!$Q$12:$Q$70,'3.Travel,Subsistence&amp;Conference'!$H$12:$H$70,IF($C$11="ALL THEMES","*",$C$11),'3.Travel,Subsistence&amp;Conference'!$E$12:$E$70,'Summary of Cost by Organisation'!$C25)+SUMIFS('4. Equipment'!$P$12:$P$82,'4. Equipment'!$G$12:$G$82,IF($C$11="ALL THEMES","*",$C$11),'4. Equipment'!$D$12:$D$82,$C25)+SUMIFS('5. Consumables'!$P$12:$P$61,'5. Consumables'!$G$12:$G$61,IF($C$11="ALL THEMES","*",$C$11),'5. Consumables'!$D$12:$D$61,'Summary of Cost by Organisation'!$C25)+SUMIFS('6. CEI'!$P$12:$P$61,'6. CEI'!$G$12:$G$61,IF($C$11="ALL THEMES","*",$C$11),'6. CEI'!$D$12:$D$61,'Summary of Cost by Organisation'!$C25)+SUMIFS('7. Dissemination'!$P$12:$P$61,'7. Dissemination'!$G$12:$G$61,IF($C$11="ALL THEMES","*",$C$11),'7. Dissemination'!$D$12:$D$61,'Summary of Cost by Organisation'!$C25)+SUMIFS('8.MonitoringEvaluation&amp;Learning'!$P$12:$P$61,'8.MonitoringEvaluation&amp;Learning'!$G$12:$G$61,IF($C$11="ALL THEMES","*",$C$11),'8.MonitoringEvaluation&amp;Learning'!$D$12:$D$61,'Summary of Cost by Organisation'!$C25)+SUMIFS('9. Other Direct Costs '!$P$12:$P$61,'9. Other Direct Costs '!$G$12:$G$61,IF($C$11="ALL THEMES","*",$C$11),'9. Other Direct Costs '!$D$12:$D$61,'Summary of Cost by Organisation'!$C25)+SUMIFS('10. Indirect Costs'!$X$13:$X$62,'10. Indirect Costs'!$F$13:$F$62,IF($C$11="ALL THEMES","*",$C$11),'10. Indirect Costs'!$C$13:$C$62,'Summary of Cost by Organisation'!$C25)</f>
        <v>0</v>
      </c>
      <c r="H25" s="269">
        <f ca="1">SUMIFS('2. Staff Costs (Annual)'!$AH$13:$AH$312,'2. Staff Costs (Annual)'!$G$13:$G$312,IF($C$11="ALL THEMES","*",$C$11),'2. Staff Costs (Annual)'!$D$13:$D$312,$C25)+SUMIFS('3.Travel,Subsistence&amp;Conference'!$S$12:$S$70,'3.Travel,Subsistence&amp;Conference'!$H$12:$H$70,IF($C$11="ALL THEMES","*",$C$11),'3.Travel,Subsistence&amp;Conference'!$E$12:$E$70,'Summary of Cost by Organisation'!$C25)+SUMIFS('4. Equipment'!$R$12:$R$82,'4. Equipment'!$G$12:$G$82,IF($C$11="ALL THEMES","*",$C$11),'4. Equipment'!$D$12:$D$82,$C25)+SUMIFS('5. Consumables'!$R$12:$R$61,'5. Consumables'!$G$12:$G$61,IF($C$11="ALL THEMES","*",$C$11),'5. Consumables'!$D$12:$D$61,'Summary of Cost by Organisation'!$C25)+SUMIFS('6. CEI'!$R$12:$R$61,'6. CEI'!$G$12:$G$61,IF($C$11="ALL THEMES","*",$C$11),'6. CEI'!$D$12:$D$61,'Summary of Cost by Organisation'!$C25)+SUMIFS('7. Dissemination'!$R$12:$R$61,'7. Dissemination'!$G$12:$G$61,IF($C$11="ALL THEMES","*",$C$11),'7. Dissemination'!$D$12:$D$61,'Summary of Cost by Organisation'!$C25)+SUMIFS('8.MonitoringEvaluation&amp;Learning'!$R$12:$R$61,'8.MonitoringEvaluation&amp;Learning'!$G$12:$G$61,IF($C$11="ALL THEMES","*",$C$11),'8.MonitoringEvaluation&amp;Learning'!$D$12:$D$61,'Summary of Cost by Organisation'!$C25)+SUMIFS('9. Other Direct Costs '!$R$12:$R$61,'9. Other Direct Costs '!$G$12:$G$61,IF($C$11="ALL THEMES","*",$C$11),'9. Other Direct Costs '!$D$12:$D$61,'Summary of Cost by Organisation'!$C25)+SUMIFS('10. Indirect Costs'!$AB$13:$AB$62,'10. Indirect Costs'!$F$13:$F$62,IF($C$11="ALL THEMES","*",$C$11),'10. Indirect Costs'!$C$13:$C$62,'Summary of Cost by Organisation'!$C25)</f>
        <v>0</v>
      </c>
      <c r="I25" s="279">
        <f t="shared" ref="I25:I34" ca="1" si="2">SUM(D25:H25)</f>
        <v>0</v>
      </c>
      <c r="J25" s="4"/>
    </row>
    <row r="26" spans="2:14" ht="30" customHeight="1" x14ac:dyDescent="0.25">
      <c r="B26" s="51">
        <f t="shared" si="1"/>
        <v>12</v>
      </c>
      <c r="C26" s="214" t="str">
        <f ca="1">IFERROR(OFFSET('1. Staff Posts&amp;Salary (Listing)'!$D$1,MATCH(B26,'1. Staff Posts&amp;Salary (Listing)'!$P:$P,0)-1,0),"")</f>
        <v/>
      </c>
      <c r="D26" s="269">
        <f ca="1">SUMIFS('2. Staff Costs (Annual)'!$N$13:$N$312,'2. Staff Costs (Annual)'!$G$13:$G$312,IF($C$11="ALL THEMES","*",$C$11),'2. Staff Costs (Annual)'!$D$13:$D$312,$C26)+SUMIFS('3.Travel,Subsistence&amp;Conference'!$K$12:$K$70,'3.Travel,Subsistence&amp;Conference'!$H$12:$H$70,IF($C$11="ALL THEMES","*",$C$11),'3.Travel,Subsistence&amp;Conference'!$E$12:$E$70,'Summary of Cost by Organisation'!$C26)+SUMIFS('4. Equipment'!$J$12:$J$82,'4. Equipment'!$G$12:$G$82,IF($C$11="ALL THEMES","*",$C$11),'4. Equipment'!$D$12:$D$82,$C26)+SUMIFS('5. Consumables'!$J$12:$J$61,'5. Consumables'!$G$12:$G$61,IF($C$11="ALL THEMES","*",$C$11),'5. Consumables'!$D$12:$D$61,'Summary of Cost by Organisation'!$C26)+SUMIFS('6. CEI'!$J$12:$J$61,'6. CEI'!$G$12:$G$61,IF($C$11="ALL THEMES","*",$C$11),'6. CEI'!$D$12:$D$61,'Summary of Cost by Organisation'!$C26)+SUMIFS('7. Dissemination'!$J$12:$J$61,'7. Dissemination'!$G$12:$G$61,IF($C$11="ALL THEMES","*",$C$11),'7. Dissemination'!$D$12:$D$61,'Summary of Cost by Organisation'!$C26)+SUMIFS('8.MonitoringEvaluation&amp;Learning'!$J$12:$J$61,'8.MonitoringEvaluation&amp;Learning'!$G$12:$G$61,IF($C$11="ALL THEMES","*",$C$11),'8.MonitoringEvaluation&amp;Learning'!$D$12:$D$61,'Summary of Cost by Organisation'!$C26)+SUMIFS('9. Other Direct Costs '!$J$12:$J$61,'9. Other Direct Costs '!$G$12:$G$61,IF($C$11="ALL THEMES","*",$C$11),'9. Other Direct Costs '!$D$12:$D$61,'Summary of Cost by Organisation'!$C26)+SUMIFS('10. Indirect Costs'!$L$13:$L$62,'10. Indirect Costs'!$F$13:$F$62,IF($C$11="ALL THEMES","*",$C$11),'10. Indirect Costs'!$C$13:$C$62,'Summary of Cost by Organisation'!$C26)</f>
        <v>0</v>
      </c>
      <c r="E26" s="269">
        <f ca="1">SUMIFS('2. Staff Costs (Annual)'!$S$13:$S$312,'2. Staff Costs (Annual)'!$G$13:$G$312,IF($C$11="ALL THEMES","*",$C$11),'2. Staff Costs (Annual)'!$D$13:$D$312,$C26)+SUMIFS('3.Travel,Subsistence&amp;Conference'!$M$12:$M$70,'3.Travel,Subsistence&amp;Conference'!$H$12:$H$70,IF($C$11="ALL THEMES","*",$C$11),'3.Travel,Subsistence&amp;Conference'!$E$12:$E$70,'Summary of Cost by Organisation'!$C26)+SUMIFS('4. Equipment'!$L$12:$L$82,'4. Equipment'!$G$12:$G$82,IF($C$11="ALL THEMES","*",$C$11),'4. Equipment'!$D$12:$D$82,$C26)+SUMIFS('5. Consumables'!$L$12:$L$61,'5. Consumables'!$G$12:$G$61,IF($C$11="ALL THEMES","*",$C$11),'5. Consumables'!$D$12:$D$61,'Summary of Cost by Organisation'!$C26)+SUMIFS('6. CEI'!$L$12:$L$61,'6. CEI'!$G$12:$G$61,IF($C$11="ALL THEMES","*",$C$11),'6. CEI'!$D$12:$D$61,'Summary of Cost by Organisation'!$C26)+SUMIFS('7. Dissemination'!$L$12:$L$61,'7. Dissemination'!$G$12:$G$61,IF($C$11="ALL THEMES","*",$C$11),'7. Dissemination'!$D$12:$D$61,'Summary of Cost by Organisation'!$C26)+SUMIFS('8.MonitoringEvaluation&amp;Learning'!$L$12:$L$61,'8.MonitoringEvaluation&amp;Learning'!$G$12:$G$61,IF($C$11="ALL THEMES","*",$C$11),'8.MonitoringEvaluation&amp;Learning'!$D$12:$D$61,'Summary of Cost by Organisation'!$C26)+SUMIFS('9. Other Direct Costs '!$L$12:$L$61,'9. Other Direct Costs '!$G$12:$G$61,IF($C$11="ALL THEMES","*",$C$11),'9. Other Direct Costs '!$D$12:$D$61,'Summary of Cost by Organisation'!$C26)+SUMIFS('10. Indirect Costs'!$P$13:$P$62,'10. Indirect Costs'!$F$13:$F$62,IF($C$11="ALL THEMES","*",$C$11),'10. Indirect Costs'!$C$13:$C$62,'Summary of Cost by Organisation'!$C26)</f>
        <v>0</v>
      </c>
      <c r="F26" s="269">
        <f ca="1">SUMIFS('2. Staff Costs (Annual)'!$X$13:$X$312,'2. Staff Costs (Annual)'!$G$13:$G$312,IF($C$11="ALL THEMES","*",$C$11),'2. Staff Costs (Annual)'!$D$13:$D$312,$C26)+SUMIFS('3.Travel,Subsistence&amp;Conference'!$O$12:$O$70,'3.Travel,Subsistence&amp;Conference'!$H$12:$H$70,IF($C$11="ALL THEMES","*",$C$11),'3.Travel,Subsistence&amp;Conference'!$E$12:$E$70,'Summary of Cost by Organisation'!$C26)+SUMIFS('4. Equipment'!$N$12:$N$82,'4. Equipment'!$G$12:$G$82,IF($C$11="ALL THEMES","*",$C$11),'4. Equipment'!$D$12:$D$82,$C26)+SUMIFS('5. Consumables'!$N$12:$N$61,'5. Consumables'!$G$12:$G$61,IF($C$11="ALL THEMES","*",$C$11),'5. Consumables'!$D$12:$D$61,'Summary of Cost by Organisation'!$C26)+SUMIFS('6. CEI'!$N$12:$N$61,'6. CEI'!$G$12:$G$61,IF($C$11="ALL THEMES","*",$C$11),'6. CEI'!$D$12:$D$61,'Summary of Cost by Organisation'!$C26)+SUMIFS('7. Dissemination'!$N$12:$N$61,'7. Dissemination'!$G$12:$G$61,IF($C$11="ALL THEMES","*",$C$11),'7. Dissemination'!$D$12:$D$61,'Summary of Cost by Organisation'!$C26)+SUMIFS('8.MonitoringEvaluation&amp;Learning'!$N$12:$N$61,'8.MonitoringEvaluation&amp;Learning'!$G$12:$G$61,IF($C$11="ALL THEMES","*",$C$11),'8.MonitoringEvaluation&amp;Learning'!$D$12:$D$61,'Summary of Cost by Organisation'!$C26)+SUMIFS('9. Other Direct Costs '!$N$12:$N$61,'9. Other Direct Costs '!$G$12:$G$61,IF($C$11="ALL THEMES","*",$C$11),'9. Other Direct Costs '!$D$12:$D$61,'Summary of Cost by Organisation'!$C26)+SUMIFS('10. Indirect Costs'!$T$13:$T$62,'10. Indirect Costs'!$F$13:$F$62,IF($C$11="ALL THEMES","*",$C$11),'10. Indirect Costs'!$C$13:$C$62,'Summary of Cost by Organisation'!$C26)</f>
        <v>0</v>
      </c>
      <c r="G26" s="269">
        <f ca="1">SUMIFS('2. Staff Costs (Annual)'!$AC$13:$AC$312,'2. Staff Costs (Annual)'!$G$13:$G$312,IF($C$11="ALL THEMES","*",$C$11),'2. Staff Costs (Annual)'!$D$13:$D$312,$C26)+SUMIFS('3.Travel,Subsistence&amp;Conference'!$Q$12:$Q$70,'3.Travel,Subsistence&amp;Conference'!$H$12:$H$70,IF($C$11="ALL THEMES","*",$C$11),'3.Travel,Subsistence&amp;Conference'!$E$12:$E$70,'Summary of Cost by Organisation'!$C26)+SUMIFS('4. Equipment'!$P$12:$P$82,'4. Equipment'!$G$12:$G$82,IF($C$11="ALL THEMES","*",$C$11),'4. Equipment'!$D$12:$D$82,$C26)+SUMIFS('5. Consumables'!$P$12:$P$61,'5. Consumables'!$G$12:$G$61,IF($C$11="ALL THEMES","*",$C$11),'5. Consumables'!$D$12:$D$61,'Summary of Cost by Organisation'!$C26)+SUMIFS('6. CEI'!$P$12:$P$61,'6. CEI'!$G$12:$G$61,IF($C$11="ALL THEMES","*",$C$11),'6. CEI'!$D$12:$D$61,'Summary of Cost by Organisation'!$C26)+SUMIFS('7. Dissemination'!$P$12:$P$61,'7. Dissemination'!$G$12:$G$61,IF($C$11="ALL THEMES","*",$C$11),'7. Dissemination'!$D$12:$D$61,'Summary of Cost by Organisation'!$C26)+SUMIFS('8.MonitoringEvaluation&amp;Learning'!$P$12:$P$61,'8.MonitoringEvaluation&amp;Learning'!$G$12:$G$61,IF($C$11="ALL THEMES","*",$C$11),'8.MonitoringEvaluation&amp;Learning'!$D$12:$D$61,'Summary of Cost by Organisation'!$C26)+SUMIFS('9. Other Direct Costs '!$P$12:$P$61,'9. Other Direct Costs '!$G$12:$G$61,IF($C$11="ALL THEMES","*",$C$11),'9. Other Direct Costs '!$D$12:$D$61,'Summary of Cost by Organisation'!$C26)+SUMIFS('10. Indirect Costs'!$X$13:$X$62,'10. Indirect Costs'!$F$13:$F$62,IF($C$11="ALL THEMES","*",$C$11),'10. Indirect Costs'!$C$13:$C$62,'Summary of Cost by Organisation'!$C26)</f>
        <v>0</v>
      </c>
      <c r="H26" s="269">
        <f ca="1">SUMIFS('2. Staff Costs (Annual)'!$AH$13:$AH$312,'2. Staff Costs (Annual)'!$G$13:$G$312,IF($C$11="ALL THEMES","*",$C$11),'2. Staff Costs (Annual)'!$D$13:$D$312,$C26)+SUMIFS('3.Travel,Subsistence&amp;Conference'!$S$12:$S$70,'3.Travel,Subsistence&amp;Conference'!$H$12:$H$70,IF($C$11="ALL THEMES","*",$C$11),'3.Travel,Subsistence&amp;Conference'!$E$12:$E$70,'Summary of Cost by Organisation'!$C26)+SUMIFS('4. Equipment'!$R$12:$R$82,'4. Equipment'!$G$12:$G$82,IF($C$11="ALL THEMES","*",$C$11),'4. Equipment'!$D$12:$D$82,$C26)+SUMIFS('5. Consumables'!$R$12:$R$61,'5. Consumables'!$G$12:$G$61,IF($C$11="ALL THEMES","*",$C$11),'5. Consumables'!$D$12:$D$61,'Summary of Cost by Organisation'!$C26)+SUMIFS('6. CEI'!$R$12:$R$61,'6. CEI'!$G$12:$G$61,IF($C$11="ALL THEMES","*",$C$11),'6. CEI'!$D$12:$D$61,'Summary of Cost by Organisation'!$C26)+SUMIFS('7. Dissemination'!$R$12:$R$61,'7. Dissemination'!$G$12:$G$61,IF($C$11="ALL THEMES","*",$C$11),'7. Dissemination'!$D$12:$D$61,'Summary of Cost by Organisation'!$C26)+SUMIFS('8.MonitoringEvaluation&amp;Learning'!$R$12:$R$61,'8.MonitoringEvaluation&amp;Learning'!$G$12:$G$61,IF($C$11="ALL THEMES","*",$C$11),'8.MonitoringEvaluation&amp;Learning'!$D$12:$D$61,'Summary of Cost by Organisation'!$C26)+SUMIFS('9. Other Direct Costs '!$R$12:$R$61,'9. Other Direct Costs '!$G$12:$G$61,IF($C$11="ALL THEMES","*",$C$11),'9. Other Direct Costs '!$D$12:$D$61,'Summary of Cost by Organisation'!$C26)+SUMIFS('10. Indirect Costs'!$AB$13:$AB$62,'10. Indirect Costs'!$F$13:$F$62,IF($C$11="ALL THEMES","*",$C$11),'10. Indirect Costs'!$C$13:$C$62,'Summary of Cost by Organisation'!$C26)</f>
        <v>0</v>
      </c>
      <c r="I26" s="279">
        <f t="shared" ca="1" si="2"/>
        <v>0</v>
      </c>
      <c r="J26" s="4"/>
    </row>
    <row r="27" spans="2:14" ht="30" customHeight="1" x14ac:dyDescent="0.25">
      <c r="B27" s="51">
        <f t="shared" si="1"/>
        <v>13</v>
      </c>
      <c r="C27" s="214" t="str">
        <f ca="1">IFERROR(OFFSET('1. Staff Posts&amp;Salary (Listing)'!$D$1,MATCH(B27,'1. Staff Posts&amp;Salary (Listing)'!$P:$P,0)-1,0),"")</f>
        <v/>
      </c>
      <c r="D27" s="269">
        <f ca="1">SUMIFS('2. Staff Costs (Annual)'!$N$13:$N$312,'2. Staff Costs (Annual)'!$G$13:$G$312,IF($C$11="ALL THEMES","*",$C$11),'2. Staff Costs (Annual)'!$D$13:$D$312,$C27)+SUMIFS('3.Travel,Subsistence&amp;Conference'!$K$12:$K$70,'3.Travel,Subsistence&amp;Conference'!$H$12:$H$70,IF($C$11="ALL THEMES","*",$C$11),'3.Travel,Subsistence&amp;Conference'!$E$12:$E$70,'Summary of Cost by Organisation'!$C27)+SUMIFS('4. Equipment'!$J$12:$J$82,'4. Equipment'!$G$12:$G$82,IF($C$11="ALL THEMES","*",$C$11),'4. Equipment'!$D$12:$D$82,$C27)+SUMIFS('5. Consumables'!$J$12:$J$61,'5. Consumables'!$G$12:$G$61,IF($C$11="ALL THEMES","*",$C$11),'5. Consumables'!$D$12:$D$61,'Summary of Cost by Organisation'!$C27)+SUMIFS('6. CEI'!$J$12:$J$61,'6. CEI'!$G$12:$G$61,IF($C$11="ALL THEMES","*",$C$11),'6. CEI'!$D$12:$D$61,'Summary of Cost by Organisation'!$C27)+SUMIFS('7. Dissemination'!$J$12:$J$61,'7. Dissemination'!$G$12:$G$61,IF($C$11="ALL THEMES","*",$C$11),'7. Dissemination'!$D$12:$D$61,'Summary of Cost by Organisation'!$C27)+SUMIFS('8.MonitoringEvaluation&amp;Learning'!$J$12:$J$61,'8.MonitoringEvaluation&amp;Learning'!$G$12:$G$61,IF($C$11="ALL THEMES","*",$C$11),'8.MonitoringEvaluation&amp;Learning'!$D$12:$D$61,'Summary of Cost by Organisation'!$C27)+SUMIFS('9. Other Direct Costs '!$J$12:$J$61,'9. Other Direct Costs '!$G$12:$G$61,IF($C$11="ALL THEMES","*",$C$11),'9. Other Direct Costs '!$D$12:$D$61,'Summary of Cost by Organisation'!$C27)+SUMIFS('10. Indirect Costs'!$L$13:$L$62,'10. Indirect Costs'!$F$13:$F$62,IF($C$11="ALL THEMES","*",$C$11),'10. Indirect Costs'!$C$13:$C$62,'Summary of Cost by Organisation'!$C27)</f>
        <v>0</v>
      </c>
      <c r="E27" s="269">
        <f ca="1">SUMIFS('2. Staff Costs (Annual)'!$S$13:$S$312,'2. Staff Costs (Annual)'!$G$13:$G$312,IF($C$11="ALL THEMES","*",$C$11),'2. Staff Costs (Annual)'!$D$13:$D$312,$C27)+SUMIFS('3.Travel,Subsistence&amp;Conference'!$M$12:$M$70,'3.Travel,Subsistence&amp;Conference'!$H$12:$H$70,IF($C$11="ALL THEMES","*",$C$11),'3.Travel,Subsistence&amp;Conference'!$E$12:$E$70,'Summary of Cost by Organisation'!$C27)+SUMIFS('4. Equipment'!$L$12:$L$82,'4. Equipment'!$G$12:$G$82,IF($C$11="ALL THEMES","*",$C$11),'4. Equipment'!$D$12:$D$82,$C27)+SUMIFS('5. Consumables'!$L$12:$L$61,'5. Consumables'!$G$12:$G$61,IF($C$11="ALL THEMES","*",$C$11),'5. Consumables'!$D$12:$D$61,'Summary of Cost by Organisation'!$C27)+SUMIFS('6. CEI'!$L$12:$L$61,'6. CEI'!$G$12:$G$61,IF($C$11="ALL THEMES","*",$C$11),'6. CEI'!$D$12:$D$61,'Summary of Cost by Organisation'!$C27)+SUMIFS('7. Dissemination'!$L$12:$L$61,'7. Dissemination'!$G$12:$G$61,IF($C$11="ALL THEMES","*",$C$11),'7. Dissemination'!$D$12:$D$61,'Summary of Cost by Organisation'!$C27)+SUMIFS('8.MonitoringEvaluation&amp;Learning'!$L$12:$L$61,'8.MonitoringEvaluation&amp;Learning'!$G$12:$G$61,IF($C$11="ALL THEMES","*",$C$11),'8.MonitoringEvaluation&amp;Learning'!$D$12:$D$61,'Summary of Cost by Organisation'!$C27)+SUMIFS('9. Other Direct Costs '!$L$12:$L$61,'9. Other Direct Costs '!$G$12:$G$61,IF($C$11="ALL THEMES","*",$C$11),'9. Other Direct Costs '!$D$12:$D$61,'Summary of Cost by Organisation'!$C27)+SUMIFS('10. Indirect Costs'!$P$13:$P$62,'10. Indirect Costs'!$F$13:$F$62,IF($C$11="ALL THEMES","*",$C$11),'10. Indirect Costs'!$C$13:$C$62,'Summary of Cost by Organisation'!$C27)</f>
        <v>0</v>
      </c>
      <c r="F27" s="269">
        <f ca="1">SUMIFS('2. Staff Costs (Annual)'!$X$13:$X$312,'2. Staff Costs (Annual)'!$G$13:$G$312,IF($C$11="ALL THEMES","*",$C$11),'2. Staff Costs (Annual)'!$D$13:$D$312,$C27)+SUMIFS('3.Travel,Subsistence&amp;Conference'!$O$12:$O$70,'3.Travel,Subsistence&amp;Conference'!$H$12:$H$70,IF($C$11="ALL THEMES","*",$C$11),'3.Travel,Subsistence&amp;Conference'!$E$12:$E$70,'Summary of Cost by Organisation'!$C27)+SUMIFS('4. Equipment'!$N$12:$N$82,'4. Equipment'!$G$12:$G$82,IF($C$11="ALL THEMES","*",$C$11),'4. Equipment'!$D$12:$D$82,$C27)+SUMIFS('5. Consumables'!$N$12:$N$61,'5. Consumables'!$G$12:$G$61,IF($C$11="ALL THEMES","*",$C$11),'5. Consumables'!$D$12:$D$61,'Summary of Cost by Organisation'!$C27)+SUMIFS('6. CEI'!$N$12:$N$61,'6. CEI'!$G$12:$G$61,IF($C$11="ALL THEMES","*",$C$11),'6. CEI'!$D$12:$D$61,'Summary of Cost by Organisation'!$C27)+SUMIFS('7. Dissemination'!$N$12:$N$61,'7. Dissemination'!$G$12:$G$61,IF($C$11="ALL THEMES","*",$C$11),'7. Dissemination'!$D$12:$D$61,'Summary of Cost by Organisation'!$C27)+SUMIFS('8.MonitoringEvaluation&amp;Learning'!$N$12:$N$61,'8.MonitoringEvaluation&amp;Learning'!$G$12:$G$61,IF($C$11="ALL THEMES","*",$C$11),'8.MonitoringEvaluation&amp;Learning'!$D$12:$D$61,'Summary of Cost by Organisation'!$C27)+SUMIFS('9. Other Direct Costs '!$N$12:$N$61,'9. Other Direct Costs '!$G$12:$G$61,IF($C$11="ALL THEMES","*",$C$11),'9. Other Direct Costs '!$D$12:$D$61,'Summary of Cost by Organisation'!$C27)+SUMIFS('10. Indirect Costs'!$T$13:$T$62,'10. Indirect Costs'!$F$13:$F$62,IF($C$11="ALL THEMES","*",$C$11),'10. Indirect Costs'!$C$13:$C$62,'Summary of Cost by Organisation'!$C27)</f>
        <v>0</v>
      </c>
      <c r="G27" s="269">
        <f ca="1">SUMIFS('2. Staff Costs (Annual)'!$AC$13:$AC$312,'2. Staff Costs (Annual)'!$G$13:$G$312,IF($C$11="ALL THEMES","*",$C$11),'2. Staff Costs (Annual)'!$D$13:$D$312,$C27)+SUMIFS('3.Travel,Subsistence&amp;Conference'!$Q$12:$Q$70,'3.Travel,Subsistence&amp;Conference'!$H$12:$H$70,IF($C$11="ALL THEMES","*",$C$11),'3.Travel,Subsistence&amp;Conference'!$E$12:$E$70,'Summary of Cost by Organisation'!$C27)+SUMIFS('4. Equipment'!$P$12:$P$82,'4. Equipment'!$G$12:$G$82,IF($C$11="ALL THEMES","*",$C$11),'4. Equipment'!$D$12:$D$82,$C27)+SUMIFS('5. Consumables'!$P$12:$P$61,'5. Consumables'!$G$12:$G$61,IF($C$11="ALL THEMES","*",$C$11),'5. Consumables'!$D$12:$D$61,'Summary of Cost by Organisation'!$C27)+SUMIFS('6. CEI'!$P$12:$P$61,'6. CEI'!$G$12:$G$61,IF($C$11="ALL THEMES","*",$C$11),'6. CEI'!$D$12:$D$61,'Summary of Cost by Organisation'!$C27)+SUMIFS('7. Dissemination'!$P$12:$P$61,'7. Dissemination'!$G$12:$G$61,IF($C$11="ALL THEMES","*",$C$11),'7. Dissemination'!$D$12:$D$61,'Summary of Cost by Organisation'!$C27)+SUMIFS('8.MonitoringEvaluation&amp;Learning'!$P$12:$P$61,'8.MonitoringEvaluation&amp;Learning'!$G$12:$G$61,IF($C$11="ALL THEMES","*",$C$11),'8.MonitoringEvaluation&amp;Learning'!$D$12:$D$61,'Summary of Cost by Organisation'!$C27)+SUMIFS('9. Other Direct Costs '!$P$12:$P$61,'9. Other Direct Costs '!$G$12:$G$61,IF($C$11="ALL THEMES","*",$C$11),'9. Other Direct Costs '!$D$12:$D$61,'Summary of Cost by Organisation'!$C27)+SUMIFS('10. Indirect Costs'!$X$13:$X$62,'10. Indirect Costs'!$F$13:$F$62,IF($C$11="ALL THEMES","*",$C$11),'10. Indirect Costs'!$C$13:$C$62,'Summary of Cost by Organisation'!$C27)</f>
        <v>0</v>
      </c>
      <c r="H27" s="269">
        <f ca="1">SUMIFS('2. Staff Costs (Annual)'!$AH$13:$AH$312,'2. Staff Costs (Annual)'!$G$13:$G$312,IF($C$11="ALL THEMES","*",$C$11),'2. Staff Costs (Annual)'!$D$13:$D$312,$C27)+SUMIFS('3.Travel,Subsistence&amp;Conference'!$S$12:$S$70,'3.Travel,Subsistence&amp;Conference'!$H$12:$H$70,IF($C$11="ALL THEMES","*",$C$11),'3.Travel,Subsistence&amp;Conference'!$E$12:$E$70,'Summary of Cost by Organisation'!$C27)+SUMIFS('4. Equipment'!$R$12:$R$82,'4. Equipment'!$G$12:$G$82,IF($C$11="ALL THEMES","*",$C$11),'4. Equipment'!$D$12:$D$82,$C27)+SUMIFS('5. Consumables'!$R$12:$R$61,'5. Consumables'!$G$12:$G$61,IF($C$11="ALL THEMES","*",$C$11),'5. Consumables'!$D$12:$D$61,'Summary of Cost by Organisation'!$C27)+SUMIFS('6. CEI'!$R$12:$R$61,'6. CEI'!$G$12:$G$61,IF($C$11="ALL THEMES","*",$C$11),'6. CEI'!$D$12:$D$61,'Summary of Cost by Organisation'!$C27)+SUMIFS('7. Dissemination'!$R$12:$R$61,'7. Dissemination'!$G$12:$G$61,IF($C$11="ALL THEMES","*",$C$11),'7. Dissemination'!$D$12:$D$61,'Summary of Cost by Organisation'!$C27)+SUMIFS('8.MonitoringEvaluation&amp;Learning'!$R$12:$R$61,'8.MonitoringEvaluation&amp;Learning'!$G$12:$G$61,IF($C$11="ALL THEMES","*",$C$11),'8.MonitoringEvaluation&amp;Learning'!$D$12:$D$61,'Summary of Cost by Organisation'!$C27)+SUMIFS('9. Other Direct Costs '!$R$12:$R$61,'9. Other Direct Costs '!$G$12:$G$61,IF($C$11="ALL THEMES","*",$C$11),'9. Other Direct Costs '!$D$12:$D$61,'Summary of Cost by Organisation'!$C27)+SUMIFS('10. Indirect Costs'!$AB$13:$AB$62,'10. Indirect Costs'!$F$13:$F$62,IF($C$11="ALL THEMES","*",$C$11),'10. Indirect Costs'!$C$13:$C$62,'Summary of Cost by Organisation'!$C27)</f>
        <v>0</v>
      </c>
      <c r="I27" s="279">
        <f t="shared" ca="1" si="2"/>
        <v>0</v>
      </c>
      <c r="J27" s="4"/>
    </row>
    <row r="28" spans="2:14" ht="30" customHeight="1" x14ac:dyDescent="0.25">
      <c r="B28" s="51">
        <f t="shared" si="1"/>
        <v>14</v>
      </c>
      <c r="C28" s="214" t="str">
        <f ca="1">IFERROR(OFFSET('1. Staff Posts&amp;Salary (Listing)'!$D$1,MATCH(B28,'1. Staff Posts&amp;Salary (Listing)'!$P:$P,0)-1,0),"")</f>
        <v/>
      </c>
      <c r="D28" s="269">
        <f ca="1">SUMIFS('2. Staff Costs (Annual)'!$N$13:$N$312,'2. Staff Costs (Annual)'!$G$13:$G$312,IF($C$11="ALL THEMES","*",$C$11),'2. Staff Costs (Annual)'!$D$13:$D$312,$C28)+SUMIFS('3.Travel,Subsistence&amp;Conference'!$K$12:$K$70,'3.Travel,Subsistence&amp;Conference'!$H$12:$H$70,IF($C$11="ALL THEMES","*",$C$11),'3.Travel,Subsistence&amp;Conference'!$E$12:$E$70,'Summary of Cost by Organisation'!$C28)+SUMIFS('4. Equipment'!$J$12:$J$82,'4. Equipment'!$G$12:$G$82,IF($C$11="ALL THEMES","*",$C$11),'4. Equipment'!$D$12:$D$82,$C28)+SUMIFS('5. Consumables'!$J$12:$J$61,'5. Consumables'!$G$12:$G$61,IF($C$11="ALL THEMES","*",$C$11),'5. Consumables'!$D$12:$D$61,'Summary of Cost by Organisation'!$C28)+SUMIFS('6. CEI'!$J$12:$J$61,'6. CEI'!$G$12:$G$61,IF($C$11="ALL THEMES","*",$C$11),'6. CEI'!$D$12:$D$61,'Summary of Cost by Organisation'!$C28)+SUMIFS('7. Dissemination'!$J$12:$J$61,'7. Dissemination'!$G$12:$G$61,IF($C$11="ALL THEMES","*",$C$11),'7. Dissemination'!$D$12:$D$61,'Summary of Cost by Organisation'!$C28)+SUMIFS('8.MonitoringEvaluation&amp;Learning'!$J$12:$J$61,'8.MonitoringEvaluation&amp;Learning'!$G$12:$G$61,IF($C$11="ALL THEMES","*",$C$11),'8.MonitoringEvaluation&amp;Learning'!$D$12:$D$61,'Summary of Cost by Organisation'!$C28)+SUMIFS('9. Other Direct Costs '!$J$12:$J$61,'9. Other Direct Costs '!$G$12:$G$61,IF($C$11="ALL THEMES","*",$C$11),'9. Other Direct Costs '!$D$12:$D$61,'Summary of Cost by Organisation'!$C28)+SUMIFS('10. Indirect Costs'!$L$13:$L$62,'10. Indirect Costs'!$F$13:$F$62,IF($C$11="ALL THEMES","*",$C$11),'10. Indirect Costs'!$C$13:$C$62,'Summary of Cost by Organisation'!$C28)</f>
        <v>0</v>
      </c>
      <c r="E28" s="269">
        <f ca="1">SUMIFS('2. Staff Costs (Annual)'!$S$13:$S$312,'2. Staff Costs (Annual)'!$G$13:$G$312,IF($C$11="ALL THEMES","*",$C$11),'2. Staff Costs (Annual)'!$D$13:$D$312,$C28)+SUMIFS('3.Travel,Subsistence&amp;Conference'!$M$12:$M$70,'3.Travel,Subsistence&amp;Conference'!$H$12:$H$70,IF($C$11="ALL THEMES","*",$C$11),'3.Travel,Subsistence&amp;Conference'!$E$12:$E$70,'Summary of Cost by Organisation'!$C28)+SUMIFS('4. Equipment'!$L$12:$L$82,'4. Equipment'!$G$12:$G$82,IF($C$11="ALL THEMES","*",$C$11),'4. Equipment'!$D$12:$D$82,$C28)+SUMIFS('5. Consumables'!$L$12:$L$61,'5. Consumables'!$G$12:$G$61,IF($C$11="ALL THEMES","*",$C$11),'5. Consumables'!$D$12:$D$61,'Summary of Cost by Organisation'!$C28)+SUMIFS('6. CEI'!$L$12:$L$61,'6. CEI'!$G$12:$G$61,IF($C$11="ALL THEMES","*",$C$11),'6. CEI'!$D$12:$D$61,'Summary of Cost by Organisation'!$C28)+SUMIFS('7. Dissemination'!$L$12:$L$61,'7. Dissemination'!$G$12:$G$61,IF($C$11="ALL THEMES","*",$C$11),'7. Dissemination'!$D$12:$D$61,'Summary of Cost by Organisation'!$C28)+SUMIFS('8.MonitoringEvaluation&amp;Learning'!$L$12:$L$61,'8.MonitoringEvaluation&amp;Learning'!$G$12:$G$61,IF($C$11="ALL THEMES","*",$C$11),'8.MonitoringEvaluation&amp;Learning'!$D$12:$D$61,'Summary of Cost by Organisation'!$C28)+SUMIFS('9. Other Direct Costs '!$L$12:$L$61,'9. Other Direct Costs '!$G$12:$G$61,IF($C$11="ALL THEMES","*",$C$11),'9. Other Direct Costs '!$D$12:$D$61,'Summary of Cost by Organisation'!$C28)+SUMIFS('10. Indirect Costs'!$P$13:$P$62,'10. Indirect Costs'!$F$13:$F$62,IF($C$11="ALL THEMES","*",$C$11),'10. Indirect Costs'!$C$13:$C$62,'Summary of Cost by Organisation'!$C28)</f>
        <v>0</v>
      </c>
      <c r="F28" s="269">
        <f ca="1">SUMIFS('2. Staff Costs (Annual)'!$X$13:$X$312,'2. Staff Costs (Annual)'!$G$13:$G$312,IF($C$11="ALL THEMES","*",$C$11),'2. Staff Costs (Annual)'!$D$13:$D$312,$C28)+SUMIFS('3.Travel,Subsistence&amp;Conference'!$O$12:$O$70,'3.Travel,Subsistence&amp;Conference'!$H$12:$H$70,IF($C$11="ALL THEMES","*",$C$11),'3.Travel,Subsistence&amp;Conference'!$E$12:$E$70,'Summary of Cost by Organisation'!$C28)+SUMIFS('4. Equipment'!$N$12:$N$82,'4. Equipment'!$G$12:$G$82,IF($C$11="ALL THEMES","*",$C$11),'4. Equipment'!$D$12:$D$82,$C28)+SUMIFS('5. Consumables'!$N$12:$N$61,'5. Consumables'!$G$12:$G$61,IF($C$11="ALL THEMES","*",$C$11),'5. Consumables'!$D$12:$D$61,'Summary of Cost by Organisation'!$C28)+SUMIFS('6. CEI'!$N$12:$N$61,'6. CEI'!$G$12:$G$61,IF($C$11="ALL THEMES","*",$C$11),'6. CEI'!$D$12:$D$61,'Summary of Cost by Organisation'!$C28)+SUMIFS('7. Dissemination'!$N$12:$N$61,'7. Dissemination'!$G$12:$G$61,IF($C$11="ALL THEMES","*",$C$11),'7. Dissemination'!$D$12:$D$61,'Summary of Cost by Organisation'!$C28)+SUMIFS('8.MonitoringEvaluation&amp;Learning'!$N$12:$N$61,'8.MonitoringEvaluation&amp;Learning'!$G$12:$G$61,IF($C$11="ALL THEMES","*",$C$11),'8.MonitoringEvaluation&amp;Learning'!$D$12:$D$61,'Summary of Cost by Organisation'!$C28)+SUMIFS('9. Other Direct Costs '!$N$12:$N$61,'9. Other Direct Costs '!$G$12:$G$61,IF($C$11="ALL THEMES","*",$C$11),'9. Other Direct Costs '!$D$12:$D$61,'Summary of Cost by Organisation'!$C28)+SUMIFS('10. Indirect Costs'!$T$13:$T$62,'10. Indirect Costs'!$F$13:$F$62,IF($C$11="ALL THEMES","*",$C$11),'10. Indirect Costs'!$C$13:$C$62,'Summary of Cost by Organisation'!$C28)</f>
        <v>0</v>
      </c>
      <c r="G28" s="269">
        <f ca="1">SUMIFS('2. Staff Costs (Annual)'!$AC$13:$AC$312,'2. Staff Costs (Annual)'!$G$13:$G$312,IF($C$11="ALL THEMES","*",$C$11),'2. Staff Costs (Annual)'!$D$13:$D$312,$C28)+SUMIFS('3.Travel,Subsistence&amp;Conference'!$Q$12:$Q$70,'3.Travel,Subsistence&amp;Conference'!$H$12:$H$70,IF($C$11="ALL THEMES","*",$C$11),'3.Travel,Subsistence&amp;Conference'!$E$12:$E$70,'Summary of Cost by Organisation'!$C28)+SUMIFS('4. Equipment'!$P$12:$P$82,'4. Equipment'!$G$12:$G$82,IF($C$11="ALL THEMES","*",$C$11),'4. Equipment'!$D$12:$D$82,$C28)+SUMIFS('5. Consumables'!$P$12:$P$61,'5. Consumables'!$G$12:$G$61,IF($C$11="ALL THEMES","*",$C$11),'5. Consumables'!$D$12:$D$61,'Summary of Cost by Organisation'!$C28)+SUMIFS('6. CEI'!$P$12:$P$61,'6. CEI'!$G$12:$G$61,IF($C$11="ALL THEMES","*",$C$11),'6. CEI'!$D$12:$D$61,'Summary of Cost by Organisation'!$C28)+SUMIFS('7. Dissemination'!$P$12:$P$61,'7. Dissemination'!$G$12:$G$61,IF($C$11="ALL THEMES","*",$C$11),'7. Dissemination'!$D$12:$D$61,'Summary of Cost by Organisation'!$C28)+SUMIFS('8.MonitoringEvaluation&amp;Learning'!$P$12:$P$61,'8.MonitoringEvaluation&amp;Learning'!$G$12:$G$61,IF($C$11="ALL THEMES","*",$C$11),'8.MonitoringEvaluation&amp;Learning'!$D$12:$D$61,'Summary of Cost by Organisation'!$C28)+SUMIFS('9. Other Direct Costs '!$P$12:$P$61,'9. Other Direct Costs '!$G$12:$G$61,IF($C$11="ALL THEMES","*",$C$11),'9. Other Direct Costs '!$D$12:$D$61,'Summary of Cost by Organisation'!$C28)+SUMIFS('10. Indirect Costs'!$X$13:$X$62,'10. Indirect Costs'!$F$13:$F$62,IF($C$11="ALL THEMES","*",$C$11),'10. Indirect Costs'!$C$13:$C$62,'Summary of Cost by Organisation'!$C28)</f>
        <v>0</v>
      </c>
      <c r="H28" s="269">
        <f ca="1">SUMIFS('2. Staff Costs (Annual)'!$AH$13:$AH$312,'2. Staff Costs (Annual)'!$G$13:$G$312,IF($C$11="ALL THEMES","*",$C$11),'2. Staff Costs (Annual)'!$D$13:$D$312,$C28)+SUMIFS('3.Travel,Subsistence&amp;Conference'!$S$12:$S$70,'3.Travel,Subsistence&amp;Conference'!$H$12:$H$70,IF($C$11="ALL THEMES","*",$C$11),'3.Travel,Subsistence&amp;Conference'!$E$12:$E$70,'Summary of Cost by Organisation'!$C28)+SUMIFS('4. Equipment'!$R$12:$R$82,'4. Equipment'!$G$12:$G$82,IF($C$11="ALL THEMES","*",$C$11),'4. Equipment'!$D$12:$D$82,$C28)+SUMIFS('5. Consumables'!$R$12:$R$61,'5. Consumables'!$G$12:$G$61,IF($C$11="ALL THEMES","*",$C$11),'5. Consumables'!$D$12:$D$61,'Summary of Cost by Organisation'!$C28)+SUMIFS('6. CEI'!$R$12:$R$61,'6. CEI'!$G$12:$G$61,IF($C$11="ALL THEMES","*",$C$11),'6. CEI'!$D$12:$D$61,'Summary of Cost by Organisation'!$C28)+SUMIFS('7. Dissemination'!$R$12:$R$61,'7. Dissemination'!$G$12:$G$61,IF($C$11="ALL THEMES","*",$C$11),'7. Dissemination'!$D$12:$D$61,'Summary of Cost by Organisation'!$C28)+SUMIFS('8.MonitoringEvaluation&amp;Learning'!$R$12:$R$61,'8.MonitoringEvaluation&amp;Learning'!$G$12:$G$61,IF($C$11="ALL THEMES","*",$C$11),'8.MonitoringEvaluation&amp;Learning'!$D$12:$D$61,'Summary of Cost by Organisation'!$C28)+SUMIFS('9. Other Direct Costs '!$R$12:$R$61,'9. Other Direct Costs '!$G$12:$G$61,IF($C$11="ALL THEMES","*",$C$11),'9. Other Direct Costs '!$D$12:$D$61,'Summary of Cost by Organisation'!$C28)+SUMIFS('10. Indirect Costs'!$AB$13:$AB$62,'10. Indirect Costs'!$F$13:$F$62,IF($C$11="ALL THEMES","*",$C$11),'10. Indirect Costs'!$C$13:$C$62,'Summary of Cost by Organisation'!$C28)</f>
        <v>0</v>
      </c>
      <c r="I28" s="279">
        <f t="shared" ca="1" si="2"/>
        <v>0</v>
      </c>
      <c r="J28" s="4"/>
    </row>
    <row r="29" spans="2:14" ht="30" customHeight="1" x14ac:dyDescent="0.25">
      <c r="B29" s="51">
        <f t="shared" si="1"/>
        <v>15</v>
      </c>
      <c r="C29" s="214" t="str">
        <f ca="1">IFERROR(OFFSET('1. Staff Posts&amp;Salary (Listing)'!$D$1,MATCH(B29,'1. Staff Posts&amp;Salary (Listing)'!$P:$P,0)-1,0),"")</f>
        <v/>
      </c>
      <c r="D29" s="269">
        <f ca="1">SUMIFS('2. Staff Costs (Annual)'!$N$13:$N$312,'2. Staff Costs (Annual)'!$G$13:$G$312,IF($C$11="ALL THEMES","*",$C$11),'2. Staff Costs (Annual)'!$D$13:$D$312,$C29)+SUMIFS('3.Travel,Subsistence&amp;Conference'!$K$12:$K$70,'3.Travel,Subsistence&amp;Conference'!$H$12:$H$70,IF($C$11="ALL THEMES","*",$C$11),'3.Travel,Subsistence&amp;Conference'!$E$12:$E$70,'Summary of Cost by Organisation'!$C29)+SUMIFS('4. Equipment'!$J$12:$J$82,'4. Equipment'!$G$12:$G$82,IF($C$11="ALL THEMES","*",$C$11),'4. Equipment'!$D$12:$D$82,$C29)+SUMIFS('5. Consumables'!$J$12:$J$61,'5. Consumables'!$G$12:$G$61,IF($C$11="ALL THEMES","*",$C$11),'5. Consumables'!$D$12:$D$61,'Summary of Cost by Organisation'!$C29)+SUMIFS('6. CEI'!$J$12:$J$61,'6. CEI'!$G$12:$G$61,IF($C$11="ALL THEMES","*",$C$11),'6. CEI'!$D$12:$D$61,'Summary of Cost by Organisation'!$C29)+SUMIFS('7. Dissemination'!$J$12:$J$61,'7. Dissemination'!$G$12:$G$61,IF($C$11="ALL THEMES","*",$C$11),'7. Dissemination'!$D$12:$D$61,'Summary of Cost by Organisation'!$C29)+SUMIFS('8.MonitoringEvaluation&amp;Learning'!$J$12:$J$61,'8.MonitoringEvaluation&amp;Learning'!$G$12:$G$61,IF($C$11="ALL THEMES","*",$C$11),'8.MonitoringEvaluation&amp;Learning'!$D$12:$D$61,'Summary of Cost by Organisation'!$C29)+SUMIFS('9. Other Direct Costs '!$J$12:$J$61,'9. Other Direct Costs '!$G$12:$G$61,IF($C$11="ALL THEMES","*",$C$11),'9. Other Direct Costs '!$D$12:$D$61,'Summary of Cost by Organisation'!$C29)+SUMIFS('10. Indirect Costs'!$L$13:$L$62,'10. Indirect Costs'!$F$13:$F$62,IF($C$11="ALL THEMES","*",$C$11),'10. Indirect Costs'!$C$13:$C$62,'Summary of Cost by Organisation'!$C29)</f>
        <v>0</v>
      </c>
      <c r="E29" s="269">
        <f ca="1">SUMIFS('2. Staff Costs (Annual)'!$S$13:$S$312,'2. Staff Costs (Annual)'!$G$13:$G$312,IF($C$11="ALL THEMES","*",$C$11),'2. Staff Costs (Annual)'!$D$13:$D$312,$C29)+SUMIFS('3.Travel,Subsistence&amp;Conference'!$M$12:$M$70,'3.Travel,Subsistence&amp;Conference'!$H$12:$H$70,IF($C$11="ALL THEMES","*",$C$11),'3.Travel,Subsistence&amp;Conference'!$E$12:$E$70,'Summary of Cost by Organisation'!$C29)+SUMIFS('4. Equipment'!$L$12:$L$82,'4. Equipment'!$G$12:$G$82,IF($C$11="ALL THEMES","*",$C$11),'4. Equipment'!$D$12:$D$82,$C29)+SUMIFS('5. Consumables'!$L$12:$L$61,'5. Consumables'!$G$12:$G$61,IF($C$11="ALL THEMES","*",$C$11),'5. Consumables'!$D$12:$D$61,'Summary of Cost by Organisation'!$C29)+SUMIFS('6. CEI'!$L$12:$L$61,'6. CEI'!$G$12:$G$61,IF($C$11="ALL THEMES","*",$C$11),'6. CEI'!$D$12:$D$61,'Summary of Cost by Organisation'!$C29)+SUMIFS('7. Dissemination'!$L$12:$L$61,'7. Dissemination'!$G$12:$G$61,IF($C$11="ALL THEMES","*",$C$11),'7. Dissemination'!$D$12:$D$61,'Summary of Cost by Organisation'!$C29)+SUMIFS('8.MonitoringEvaluation&amp;Learning'!$L$12:$L$61,'8.MonitoringEvaluation&amp;Learning'!$G$12:$G$61,IF($C$11="ALL THEMES","*",$C$11),'8.MonitoringEvaluation&amp;Learning'!$D$12:$D$61,'Summary of Cost by Organisation'!$C29)+SUMIFS('9. Other Direct Costs '!$L$12:$L$61,'9. Other Direct Costs '!$G$12:$G$61,IF($C$11="ALL THEMES","*",$C$11),'9. Other Direct Costs '!$D$12:$D$61,'Summary of Cost by Organisation'!$C29)+SUMIFS('10. Indirect Costs'!$P$13:$P$62,'10. Indirect Costs'!$F$13:$F$62,IF($C$11="ALL THEMES","*",$C$11),'10. Indirect Costs'!$C$13:$C$62,'Summary of Cost by Organisation'!$C29)</f>
        <v>0</v>
      </c>
      <c r="F29" s="269">
        <f ca="1">SUMIFS('2. Staff Costs (Annual)'!$X$13:$X$312,'2. Staff Costs (Annual)'!$G$13:$G$312,IF($C$11="ALL THEMES","*",$C$11),'2. Staff Costs (Annual)'!$D$13:$D$312,$C29)+SUMIFS('3.Travel,Subsistence&amp;Conference'!$O$12:$O$70,'3.Travel,Subsistence&amp;Conference'!$H$12:$H$70,IF($C$11="ALL THEMES","*",$C$11),'3.Travel,Subsistence&amp;Conference'!$E$12:$E$70,'Summary of Cost by Organisation'!$C29)+SUMIFS('4. Equipment'!$N$12:$N$82,'4. Equipment'!$G$12:$G$82,IF($C$11="ALL THEMES","*",$C$11),'4. Equipment'!$D$12:$D$82,$C29)+SUMIFS('5. Consumables'!$N$12:$N$61,'5. Consumables'!$G$12:$G$61,IF($C$11="ALL THEMES","*",$C$11),'5. Consumables'!$D$12:$D$61,'Summary of Cost by Organisation'!$C29)+SUMIFS('6. CEI'!$N$12:$N$61,'6. CEI'!$G$12:$G$61,IF($C$11="ALL THEMES","*",$C$11),'6. CEI'!$D$12:$D$61,'Summary of Cost by Organisation'!$C29)+SUMIFS('7. Dissemination'!$N$12:$N$61,'7. Dissemination'!$G$12:$G$61,IF($C$11="ALL THEMES","*",$C$11),'7. Dissemination'!$D$12:$D$61,'Summary of Cost by Organisation'!$C29)+SUMIFS('8.MonitoringEvaluation&amp;Learning'!$N$12:$N$61,'8.MonitoringEvaluation&amp;Learning'!$G$12:$G$61,IF($C$11="ALL THEMES","*",$C$11),'8.MonitoringEvaluation&amp;Learning'!$D$12:$D$61,'Summary of Cost by Organisation'!$C29)+SUMIFS('9. Other Direct Costs '!$N$12:$N$61,'9. Other Direct Costs '!$G$12:$G$61,IF($C$11="ALL THEMES","*",$C$11),'9. Other Direct Costs '!$D$12:$D$61,'Summary of Cost by Organisation'!$C29)+SUMIFS('10. Indirect Costs'!$T$13:$T$62,'10. Indirect Costs'!$F$13:$F$62,IF($C$11="ALL THEMES","*",$C$11),'10. Indirect Costs'!$C$13:$C$62,'Summary of Cost by Organisation'!$C29)</f>
        <v>0</v>
      </c>
      <c r="G29" s="269">
        <f ca="1">SUMIFS('2. Staff Costs (Annual)'!$AC$13:$AC$312,'2. Staff Costs (Annual)'!$G$13:$G$312,IF($C$11="ALL THEMES","*",$C$11),'2. Staff Costs (Annual)'!$D$13:$D$312,$C29)+SUMIFS('3.Travel,Subsistence&amp;Conference'!$Q$12:$Q$70,'3.Travel,Subsistence&amp;Conference'!$H$12:$H$70,IF($C$11="ALL THEMES","*",$C$11),'3.Travel,Subsistence&amp;Conference'!$E$12:$E$70,'Summary of Cost by Organisation'!$C29)+SUMIFS('4. Equipment'!$P$12:$P$82,'4. Equipment'!$G$12:$G$82,IF($C$11="ALL THEMES","*",$C$11),'4. Equipment'!$D$12:$D$82,$C29)+SUMIFS('5. Consumables'!$P$12:$P$61,'5. Consumables'!$G$12:$G$61,IF($C$11="ALL THEMES","*",$C$11),'5. Consumables'!$D$12:$D$61,'Summary of Cost by Organisation'!$C29)+SUMIFS('6. CEI'!$P$12:$P$61,'6. CEI'!$G$12:$G$61,IF($C$11="ALL THEMES","*",$C$11),'6. CEI'!$D$12:$D$61,'Summary of Cost by Organisation'!$C29)+SUMIFS('7. Dissemination'!$P$12:$P$61,'7. Dissemination'!$G$12:$G$61,IF($C$11="ALL THEMES","*",$C$11),'7. Dissemination'!$D$12:$D$61,'Summary of Cost by Organisation'!$C29)+SUMIFS('8.MonitoringEvaluation&amp;Learning'!$P$12:$P$61,'8.MonitoringEvaluation&amp;Learning'!$G$12:$G$61,IF($C$11="ALL THEMES","*",$C$11),'8.MonitoringEvaluation&amp;Learning'!$D$12:$D$61,'Summary of Cost by Organisation'!$C29)+SUMIFS('9. Other Direct Costs '!$P$12:$P$61,'9. Other Direct Costs '!$G$12:$G$61,IF($C$11="ALL THEMES","*",$C$11),'9. Other Direct Costs '!$D$12:$D$61,'Summary of Cost by Organisation'!$C29)+SUMIFS('10. Indirect Costs'!$X$13:$X$62,'10. Indirect Costs'!$F$13:$F$62,IF($C$11="ALL THEMES","*",$C$11),'10. Indirect Costs'!$C$13:$C$62,'Summary of Cost by Organisation'!$C29)</f>
        <v>0</v>
      </c>
      <c r="H29" s="269">
        <f ca="1">SUMIFS('2. Staff Costs (Annual)'!$AH$13:$AH$312,'2. Staff Costs (Annual)'!$G$13:$G$312,IF($C$11="ALL THEMES","*",$C$11),'2. Staff Costs (Annual)'!$D$13:$D$312,$C29)+SUMIFS('3.Travel,Subsistence&amp;Conference'!$S$12:$S$70,'3.Travel,Subsistence&amp;Conference'!$H$12:$H$70,IF($C$11="ALL THEMES","*",$C$11),'3.Travel,Subsistence&amp;Conference'!$E$12:$E$70,'Summary of Cost by Organisation'!$C29)+SUMIFS('4. Equipment'!$R$12:$R$82,'4. Equipment'!$G$12:$G$82,IF($C$11="ALL THEMES","*",$C$11),'4. Equipment'!$D$12:$D$82,$C29)+SUMIFS('5. Consumables'!$R$12:$R$61,'5. Consumables'!$G$12:$G$61,IF($C$11="ALL THEMES","*",$C$11),'5. Consumables'!$D$12:$D$61,'Summary of Cost by Organisation'!$C29)+SUMIFS('6. CEI'!$R$12:$R$61,'6. CEI'!$G$12:$G$61,IF($C$11="ALL THEMES","*",$C$11),'6. CEI'!$D$12:$D$61,'Summary of Cost by Organisation'!$C29)+SUMIFS('7. Dissemination'!$R$12:$R$61,'7. Dissemination'!$G$12:$G$61,IF($C$11="ALL THEMES","*",$C$11),'7. Dissemination'!$D$12:$D$61,'Summary of Cost by Organisation'!$C29)+SUMIFS('8.MonitoringEvaluation&amp;Learning'!$R$12:$R$61,'8.MonitoringEvaluation&amp;Learning'!$G$12:$G$61,IF($C$11="ALL THEMES","*",$C$11),'8.MonitoringEvaluation&amp;Learning'!$D$12:$D$61,'Summary of Cost by Organisation'!$C29)+SUMIFS('9. Other Direct Costs '!$R$12:$R$61,'9. Other Direct Costs '!$G$12:$G$61,IF($C$11="ALL THEMES","*",$C$11),'9. Other Direct Costs '!$D$12:$D$61,'Summary of Cost by Organisation'!$C29)+SUMIFS('10. Indirect Costs'!$AB$13:$AB$62,'10. Indirect Costs'!$F$13:$F$62,IF($C$11="ALL THEMES","*",$C$11),'10. Indirect Costs'!$C$13:$C$62,'Summary of Cost by Organisation'!$C29)</f>
        <v>0</v>
      </c>
      <c r="I29" s="279">
        <f t="shared" ca="1" si="2"/>
        <v>0</v>
      </c>
      <c r="J29" s="4"/>
    </row>
    <row r="30" spans="2:14" ht="30" customHeight="1" x14ac:dyDescent="0.25">
      <c r="B30" s="51">
        <f t="shared" si="1"/>
        <v>16</v>
      </c>
      <c r="C30" s="214" t="str">
        <f ca="1">IFERROR(OFFSET('1. Staff Posts&amp;Salary (Listing)'!$D$1,MATCH(B30,'1. Staff Posts&amp;Salary (Listing)'!$P:$P,0)-1,0),"")</f>
        <v/>
      </c>
      <c r="D30" s="269">
        <f ca="1">SUMIFS('2. Staff Costs (Annual)'!$N$13:$N$312,'2. Staff Costs (Annual)'!$G$13:$G$312,IF($C$11="ALL THEMES","*",$C$11),'2. Staff Costs (Annual)'!$D$13:$D$312,$C30)+SUMIFS('3.Travel,Subsistence&amp;Conference'!$K$12:$K$70,'3.Travel,Subsistence&amp;Conference'!$H$12:$H$70,IF($C$11="ALL THEMES","*",$C$11),'3.Travel,Subsistence&amp;Conference'!$E$12:$E$70,'Summary of Cost by Organisation'!$C30)+SUMIFS('4. Equipment'!$J$12:$J$82,'4. Equipment'!$G$12:$G$82,IF($C$11="ALL THEMES","*",$C$11),'4. Equipment'!$D$12:$D$82,$C30)+SUMIFS('5. Consumables'!$J$12:$J$61,'5. Consumables'!$G$12:$G$61,IF($C$11="ALL THEMES","*",$C$11),'5. Consumables'!$D$12:$D$61,'Summary of Cost by Organisation'!$C30)+SUMIFS('6. CEI'!$J$12:$J$61,'6. CEI'!$G$12:$G$61,IF($C$11="ALL THEMES","*",$C$11),'6. CEI'!$D$12:$D$61,'Summary of Cost by Organisation'!$C30)+SUMIFS('7. Dissemination'!$J$12:$J$61,'7. Dissemination'!$G$12:$G$61,IF($C$11="ALL THEMES","*",$C$11),'7. Dissemination'!$D$12:$D$61,'Summary of Cost by Organisation'!$C30)+SUMIFS('8.MonitoringEvaluation&amp;Learning'!$J$12:$J$61,'8.MonitoringEvaluation&amp;Learning'!$G$12:$G$61,IF($C$11="ALL THEMES","*",$C$11),'8.MonitoringEvaluation&amp;Learning'!$D$12:$D$61,'Summary of Cost by Organisation'!$C30)+SUMIFS('9. Other Direct Costs '!$J$12:$J$61,'9. Other Direct Costs '!$G$12:$G$61,IF($C$11="ALL THEMES","*",$C$11),'9. Other Direct Costs '!$D$12:$D$61,'Summary of Cost by Organisation'!$C30)+SUMIFS('10. Indirect Costs'!$L$13:$L$62,'10. Indirect Costs'!$F$13:$F$62,IF($C$11="ALL THEMES","*",$C$11),'10. Indirect Costs'!$C$13:$C$62,'Summary of Cost by Organisation'!$C30)</f>
        <v>0</v>
      </c>
      <c r="E30" s="269">
        <f ca="1">SUMIFS('2. Staff Costs (Annual)'!$S$13:$S$312,'2. Staff Costs (Annual)'!$G$13:$G$312,IF($C$11="ALL THEMES","*",$C$11),'2. Staff Costs (Annual)'!$D$13:$D$312,$C30)+SUMIFS('3.Travel,Subsistence&amp;Conference'!$M$12:$M$70,'3.Travel,Subsistence&amp;Conference'!$H$12:$H$70,IF($C$11="ALL THEMES","*",$C$11),'3.Travel,Subsistence&amp;Conference'!$E$12:$E$70,'Summary of Cost by Organisation'!$C30)+SUMIFS('4. Equipment'!$L$12:$L$82,'4. Equipment'!$G$12:$G$82,IF($C$11="ALL THEMES","*",$C$11),'4. Equipment'!$D$12:$D$82,$C30)+SUMIFS('5. Consumables'!$L$12:$L$61,'5. Consumables'!$G$12:$G$61,IF($C$11="ALL THEMES","*",$C$11),'5. Consumables'!$D$12:$D$61,'Summary of Cost by Organisation'!$C30)+SUMIFS('6. CEI'!$L$12:$L$61,'6. CEI'!$G$12:$G$61,IF($C$11="ALL THEMES","*",$C$11),'6. CEI'!$D$12:$D$61,'Summary of Cost by Organisation'!$C30)+SUMIFS('7. Dissemination'!$L$12:$L$61,'7. Dissemination'!$G$12:$G$61,IF($C$11="ALL THEMES","*",$C$11),'7. Dissemination'!$D$12:$D$61,'Summary of Cost by Organisation'!$C30)+SUMIFS('8.MonitoringEvaluation&amp;Learning'!$L$12:$L$61,'8.MonitoringEvaluation&amp;Learning'!$G$12:$G$61,IF($C$11="ALL THEMES","*",$C$11),'8.MonitoringEvaluation&amp;Learning'!$D$12:$D$61,'Summary of Cost by Organisation'!$C30)+SUMIFS('9. Other Direct Costs '!$L$12:$L$61,'9. Other Direct Costs '!$G$12:$G$61,IF($C$11="ALL THEMES","*",$C$11),'9. Other Direct Costs '!$D$12:$D$61,'Summary of Cost by Organisation'!$C30)+SUMIFS('10. Indirect Costs'!$P$13:$P$62,'10. Indirect Costs'!$F$13:$F$62,IF($C$11="ALL THEMES","*",$C$11),'10. Indirect Costs'!$C$13:$C$62,'Summary of Cost by Organisation'!$C30)</f>
        <v>0</v>
      </c>
      <c r="F30" s="269">
        <f ca="1">SUMIFS('2. Staff Costs (Annual)'!$X$13:$X$312,'2. Staff Costs (Annual)'!$G$13:$G$312,IF($C$11="ALL THEMES","*",$C$11),'2. Staff Costs (Annual)'!$D$13:$D$312,$C30)+SUMIFS('3.Travel,Subsistence&amp;Conference'!$O$12:$O$70,'3.Travel,Subsistence&amp;Conference'!$H$12:$H$70,IF($C$11="ALL THEMES","*",$C$11),'3.Travel,Subsistence&amp;Conference'!$E$12:$E$70,'Summary of Cost by Organisation'!$C30)+SUMIFS('4. Equipment'!$N$12:$N$82,'4. Equipment'!$G$12:$G$82,IF($C$11="ALL THEMES","*",$C$11),'4. Equipment'!$D$12:$D$82,$C30)+SUMIFS('5. Consumables'!$N$12:$N$61,'5. Consumables'!$G$12:$G$61,IF($C$11="ALL THEMES","*",$C$11),'5. Consumables'!$D$12:$D$61,'Summary of Cost by Organisation'!$C30)+SUMIFS('6. CEI'!$N$12:$N$61,'6. CEI'!$G$12:$G$61,IF($C$11="ALL THEMES","*",$C$11),'6. CEI'!$D$12:$D$61,'Summary of Cost by Organisation'!$C30)+SUMIFS('7. Dissemination'!$N$12:$N$61,'7. Dissemination'!$G$12:$G$61,IF($C$11="ALL THEMES","*",$C$11),'7. Dissemination'!$D$12:$D$61,'Summary of Cost by Organisation'!$C30)+SUMIFS('8.MonitoringEvaluation&amp;Learning'!$N$12:$N$61,'8.MonitoringEvaluation&amp;Learning'!$G$12:$G$61,IF($C$11="ALL THEMES","*",$C$11),'8.MonitoringEvaluation&amp;Learning'!$D$12:$D$61,'Summary of Cost by Organisation'!$C30)+SUMIFS('9. Other Direct Costs '!$N$12:$N$61,'9. Other Direct Costs '!$G$12:$G$61,IF($C$11="ALL THEMES","*",$C$11),'9. Other Direct Costs '!$D$12:$D$61,'Summary of Cost by Organisation'!$C30)+SUMIFS('10. Indirect Costs'!$T$13:$T$62,'10. Indirect Costs'!$F$13:$F$62,IF($C$11="ALL THEMES","*",$C$11),'10. Indirect Costs'!$C$13:$C$62,'Summary of Cost by Organisation'!$C30)</f>
        <v>0</v>
      </c>
      <c r="G30" s="269">
        <f ca="1">SUMIFS('2. Staff Costs (Annual)'!$AC$13:$AC$312,'2. Staff Costs (Annual)'!$G$13:$G$312,IF($C$11="ALL THEMES","*",$C$11),'2. Staff Costs (Annual)'!$D$13:$D$312,$C30)+SUMIFS('3.Travel,Subsistence&amp;Conference'!$Q$12:$Q$70,'3.Travel,Subsistence&amp;Conference'!$H$12:$H$70,IF($C$11="ALL THEMES","*",$C$11),'3.Travel,Subsistence&amp;Conference'!$E$12:$E$70,'Summary of Cost by Organisation'!$C30)+SUMIFS('4. Equipment'!$P$12:$P$82,'4. Equipment'!$G$12:$G$82,IF($C$11="ALL THEMES","*",$C$11),'4. Equipment'!$D$12:$D$82,$C30)+SUMIFS('5. Consumables'!$P$12:$P$61,'5. Consumables'!$G$12:$G$61,IF($C$11="ALL THEMES","*",$C$11),'5. Consumables'!$D$12:$D$61,'Summary of Cost by Organisation'!$C30)+SUMIFS('6. CEI'!$P$12:$P$61,'6. CEI'!$G$12:$G$61,IF($C$11="ALL THEMES","*",$C$11),'6. CEI'!$D$12:$D$61,'Summary of Cost by Organisation'!$C30)+SUMIFS('7. Dissemination'!$P$12:$P$61,'7. Dissemination'!$G$12:$G$61,IF($C$11="ALL THEMES","*",$C$11),'7. Dissemination'!$D$12:$D$61,'Summary of Cost by Organisation'!$C30)+SUMIFS('8.MonitoringEvaluation&amp;Learning'!$P$12:$P$61,'8.MonitoringEvaluation&amp;Learning'!$G$12:$G$61,IF($C$11="ALL THEMES","*",$C$11),'8.MonitoringEvaluation&amp;Learning'!$D$12:$D$61,'Summary of Cost by Organisation'!$C30)+SUMIFS('9. Other Direct Costs '!$P$12:$P$61,'9. Other Direct Costs '!$G$12:$G$61,IF($C$11="ALL THEMES","*",$C$11),'9. Other Direct Costs '!$D$12:$D$61,'Summary of Cost by Organisation'!$C30)+SUMIFS('10. Indirect Costs'!$X$13:$X$62,'10. Indirect Costs'!$F$13:$F$62,IF($C$11="ALL THEMES","*",$C$11),'10. Indirect Costs'!$C$13:$C$62,'Summary of Cost by Organisation'!$C30)</f>
        <v>0</v>
      </c>
      <c r="H30" s="269">
        <f ca="1">SUMIFS('2. Staff Costs (Annual)'!$AH$13:$AH$312,'2. Staff Costs (Annual)'!$G$13:$G$312,IF($C$11="ALL THEMES","*",$C$11),'2. Staff Costs (Annual)'!$D$13:$D$312,$C30)+SUMIFS('3.Travel,Subsistence&amp;Conference'!$S$12:$S$70,'3.Travel,Subsistence&amp;Conference'!$H$12:$H$70,IF($C$11="ALL THEMES","*",$C$11),'3.Travel,Subsistence&amp;Conference'!$E$12:$E$70,'Summary of Cost by Organisation'!$C30)+SUMIFS('4. Equipment'!$R$12:$R$82,'4. Equipment'!$G$12:$G$82,IF($C$11="ALL THEMES","*",$C$11),'4. Equipment'!$D$12:$D$82,$C30)+SUMIFS('5. Consumables'!$R$12:$R$61,'5. Consumables'!$G$12:$G$61,IF($C$11="ALL THEMES","*",$C$11),'5. Consumables'!$D$12:$D$61,'Summary of Cost by Organisation'!$C30)+SUMIFS('6. CEI'!$R$12:$R$61,'6. CEI'!$G$12:$G$61,IF($C$11="ALL THEMES","*",$C$11),'6. CEI'!$D$12:$D$61,'Summary of Cost by Organisation'!$C30)+SUMIFS('7. Dissemination'!$R$12:$R$61,'7. Dissemination'!$G$12:$G$61,IF($C$11="ALL THEMES","*",$C$11),'7. Dissemination'!$D$12:$D$61,'Summary of Cost by Organisation'!$C30)+SUMIFS('8.MonitoringEvaluation&amp;Learning'!$R$12:$R$61,'8.MonitoringEvaluation&amp;Learning'!$G$12:$G$61,IF($C$11="ALL THEMES","*",$C$11),'8.MonitoringEvaluation&amp;Learning'!$D$12:$D$61,'Summary of Cost by Organisation'!$C30)+SUMIFS('9. Other Direct Costs '!$R$12:$R$61,'9. Other Direct Costs '!$G$12:$G$61,IF($C$11="ALL THEMES","*",$C$11),'9. Other Direct Costs '!$D$12:$D$61,'Summary of Cost by Organisation'!$C30)+SUMIFS('10. Indirect Costs'!$AB$13:$AB$62,'10. Indirect Costs'!$F$13:$F$62,IF($C$11="ALL THEMES","*",$C$11),'10. Indirect Costs'!$C$13:$C$62,'Summary of Cost by Organisation'!$C30)</f>
        <v>0</v>
      </c>
      <c r="I30" s="279">
        <f t="shared" ca="1" si="2"/>
        <v>0</v>
      </c>
      <c r="J30" s="4"/>
    </row>
    <row r="31" spans="2:14" ht="30" customHeight="1" x14ac:dyDescent="0.25">
      <c r="B31" s="51">
        <f t="shared" si="1"/>
        <v>17</v>
      </c>
      <c r="C31" s="214" t="str">
        <f ca="1">IFERROR(OFFSET('1. Staff Posts&amp;Salary (Listing)'!$D$1,MATCH(B31,'1. Staff Posts&amp;Salary (Listing)'!$P:$P,0)-1,0),"")</f>
        <v/>
      </c>
      <c r="D31" s="269">
        <f ca="1">SUMIFS('2. Staff Costs (Annual)'!$N$13:$N$312,'2. Staff Costs (Annual)'!$G$13:$G$312,IF($C$11="ALL THEMES","*",$C$11),'2. Staff Costs (Annual)'!$D$13:$D$312,$C31)+SUMIFS('3.Travel,Subsistence&amp;Conference'!$K$12:$K$70,'3.Travel,Subsistence&amp;Conference'!$H$12:$H$70,IF($C$11="ALL THEMES","*",$C$11),'3.Travel,Subsistence&amp;Conference'!$E$12:$E$70,'Summary of Cost by Organisation'!$C31)+SUMIFS('4. Equipment'!$J$12:$J$82,'4. Equipment'!$G$12:$G$82,IF($C$11="ALL THEMES","*",$C$11),'4. Equipment'!$D$12:$D$82,$C31)+SUMIFS('5. Consumables'!$J$12:$J$61,'5. Consumables'!$G$12:$G$61,IF($C$11="ALL THEMES","*",$C$11),'5. Consumables'!$D$12:$D$61,'Summary of Cost by Organisation'!$C31)+SUMIFS('6. CEI'!$J$12:$J$61,'6. CEI'!$G$12:$G$61,IF($C$11="ALL THEMES","*",$C$11),'6. CEI'!$D$12:$D$61,'Summary of Cost by Organisation'!$C31)+SUMIFS('7. Dissemination'!$J$12:$J$61,'7. Dissemination'!$G$12:$G$61,IF($C$11="ALL THEMES","*",$C$11),'7. Dissemination'!$D$12:$D$61,'Summary of Cost by Organisation'!$C31)+SUMIFS('8.MonitoringEvaluation&amp;Learning'!$J$12:$J$61,'8.MonitoringEvaluation&amp;Learning'!$G$12:$G$61,IF($C$11="ALL THEMES","*",$C$11),'8.MonitoringEvaluation&amp;Learning'!$D$12:$D$61,'Summary of Cost by Organisation'!$C31)+SUMIFS('9. Other Direct Costs '!$J$12:$J$61,'9. Other Direct Costs '!$G$12:$G$61,IF($C$11="ALL THEMES","*",$C$11),'9. Other Direct Costs '!$D$12:$D$61,'Summary of Cost by Organisation'!$C31)+SUMIFS('10. Indirect Costs'!$L$13:$L$62,'10. Indirect Costs'!$F$13:$F$62,IF($C$11="ALL THEMES","*",$C$11),'10. Indirect Costs'!$C$13:$C$62,'Summary of Cost by Organisation'!$C31)</f>
        <v>0</v>
      </c>
      <c r="E31" s="269">
        <f ca="1">SUMIFS('2. Staff Costs (Annual)'!$S$13:$S$312,'2. Staff Costs (Annual)'!$G$13:$G$312,IF($C$11="ALL THEMES","*",$C$11),'2. Staff Costs (Annual)'!$D$13:$D$312,$C31)+SUMIFS('3.Travel,Subsistence&amp;Conference'!$M$12:$M$70,'3.Travel,Subsistence&amp;Conference'!$H$12:$H$70,IF($C$11="ALL THEMES","*",$C$11),'3.Travel,Subsistence&amp;Conference'!$E$12:$E$70,'Summary of Cost by Organisation'!$C31)+SUMIFS('4. Equipment'!$L$12:$L$82,'4. Equipment'!$G$12:$G$82,IF($C$11="ALL THEMES","*",$C$11),'4. Equipment'!$D$12:$D$82,$C31)+SUMIFS('5. Consumables'!$L$12:$L$61,'5. Consumables'!$G$12:$G$61,IF($C$11="ALL THEMES","*",$C$11),'5. Consumables'!$D$12:$D$61,'Summary of Cost by Organisation'!$C31)+SUMIFS('6. CEI'!$L$12:$L$61,'6. CEI'!$G$12:$G$61,IF($C$11="ALL THEMES","*",$C$11),'6. CEI'!$D$12:$D$61,'Summary of Cost by Organisation'!$C31)+SUMIFS('7. Dissemination'!$L$12:$L$61,'7. Dissemination'!$G$12:$G$61,IF($C$11="ALL THEMES","*",$C$11),'7. Dissemination'!$D$12:$D$61,'Summary of Cost by Organisation'!$C31)+SUMIFS('8.MonitoringEvaluation&amp;Learning'!$L$12:$L$61,'8.MonitoringEvaluation&amp;Learning'!$G$12:$G$61,IF($C$11="ALL THEMES","*",$C$11),'8.MonitoringEvaluation&amp;Learning'!$D$12:$D$61,'Summary of Cost by Organisation'!$C31)+SUMIFS('9. Other Direct Costs '!$L$12:$L$61,'9. Other Direct Costs '!$G$12:$G$61,IF($C$11="ALL THEMES","*",$C$11),'9. Other Direct Costs '!$D$12:$D$61,'Summary of Cost by Organisation'!$C31)+SUMIFS('10. Indirect Costs'!$P$13:$P$62,'10. Indirect Costs'!$F$13:$F$62,IF($C$11="ALL THEMES","*",$C$11),'10. Indirect Costs'!$C$13:$C$62,'Summary of Cost by Organisation'!$C31)</f>
        <v>0</v>
      </c>
      <c r="F31" s="269">
        <f ca="1">SUMIFS('2. Staff Costs (Annual)'!$X$13:$X$312,'2. Staff Costs (Annual)'!$G$13:$G$312,IF($C$11="ALL THEMES","*",$C$11),'2. Staff Costs (Annual)'!$D$13:$D$312,$C31)+SUMIFS('3.Travel,Subsistence&amp;Conference'!$O$12:$O$70,'3.Travel,Subsistence&amp;Conference'!$H$12:$H$70,IF($C$11="ALL THEMES","*",$C$11),'3.Travel,Subsistence&amp;Conference'!$E$12:$E$70,'Summary of Cost by Organisation'!$C31)+SUMIFS('4. Equipment'!$N$12:$N$82,'4. Equipment'!$G$12:$G$82,IF($C$11="ALL THEMES","*",$C$11),'4. Equipment'!$D$12:$D$82,$C31)+SUMIFS('5. Consumables'!$N$12:$N$61,'5. Consumables'!$G$12:$G$61,IF($C$11="ALL THEMES","*",$C$11),'5. Consumables'!$D$12:$D$61,'Summary of Cost by Organisation'!$C31)+SUMIFS('6. CEI'!$N$12:$N$61,'6. CEI'!$G$12:$G$61,IF($C$11="ALL THEMES","*",$C$11),'6. CEI'!$D$12:$D$61,'Summary of Cost by Organisation'!$C31)+SUMIFS('7. Dissemination'!$N$12:$N$61,'7. Dissemination'!$G$12:$G$61,IF($C$11="ALL THEMES","*",$C$11),'7. Dissemination'!$D$12:$D$61,'Summary of Cost by Organisation'!$C31)+SUMIFS('8.MonitoringEvaluation&amp;Learning'!$N$12:$N$61,'8.MonitoringEvaluation&amp;Learning'!$G$12:$G$61,IF($C$11="ALL THEMES","*",$C$11),'8.MonitoringEvaluation&amp;Learning'!$D$12:$D$61,'Summary of Cost by Organisation'!$C31)+SUMIFS('9. Other Direct Costs '!$N$12:$N$61,'9. Other Direct Costs '!$G$12:$G$61,IF($C$11="ALL THEMES","*",$C$11),'9. Other Direct Costs '!$D$12:$D$61,'Summary of Cost by Organisation'!$C31)+SUMIFS('10. Indirect Costs'!$T$13:$T$62,'10. Indirect Costs'!$F$13:$F$62,IF($C$11="ALL THEMES","*",$C$11),'10. Indirect Costs'!$C$13:$C$62,'Summary of Cost by Organisation'!$C31)</f>
        <v>0</v>
      </c>
      <c r="G31" s="269">
        <f ca="1">SUMIFS('2. Staff Costs (Annual)'!$AC$13:$AC$312,'2. Staff Costs (Annual)'!$G$13:$G$312,IF($C$11="ALL THEMES","*",$C$11),'2. Staff Costs (Annual)'!$D$13:$D$312,$C31)+SUMIFS('3.Travel,Subsistence&amp;Conference'!$Q$12:$Q$70,'3.Travel,Subsistence&amp;Conference'!$H$12:$H$70,IF($C$11="ALL THEMES","*",$C$11),'3.Travel,Subsistence&amp;Conference'!$E$12:$E$70,'Summary of Cost by Organisation'!$C31)+SUMIFS('4. Equipment'!$P$12:$P$82,'4. Equipment'!$G$12:$G$82,IF($C$11="ALL THEMES","*",$C$11),'4. Equipment'!$D$12:$D$82,$C31)+SUMIFS('5. Consumables'!$P$12:$P$61,'5. Consumables'!$G$12:$G$61,IF($C$11="ALL THEMES","*",$C$11),'5. Consumables'!$D$12:$D$61,'Summary of Cost by Organisation'!$C31)+SUMIFS('6. CEI'!$P$12:$P$61,'6. CEI'!$G$12:$G$61,IF($C$11="ALL THEMES","*",$C$11),'6. CEI'!$D$12:$D$61,'Summary of Cost by Organisation'!$C31)+SUMIFS('7. Dissemination'!$P$12:$P$61,'7. Dissemination'!$G$12:$G$61,IF($C$11="ALL THEMES","*",$C$11),'7. Dissemination'!$D$12:$D$61,'Summary of Cost by Organisation'!$C31)+SUMIFS('8.MonitoringEvaluation&amp;Learning'!$P$12:$P$61,'8.MonitoringEvaluation&amp;Learning'!$G$12:$G$61,IF($C$11="ALL THEMES","*",$C$11),'8.MonitoringEvaluation&amp;Learning'!$D$12:$D$61,'Summary of Cost by Organisation'!$C31)+SUMIFS('9. Other Direct Costs '!$P$12:$P$61,'9. Other Direct Costs '!$G$12:$G$61,IF($C$11="ALL THEMES","*",$C$11),'9. Other Direct Costs '!$D$12:$D$61,'Summary of Cost by Organisation'!$C31)+SUMIFS('10. Indirect Costs'!$X$13:$X$62,'10. Indirect Costs'!$F$13:$F$62,IF($C$11="ALL THEMES","*",$C$11),'10. Indirect Costs'!$C$13:$C$62,'Summary of Cost by Organisation'!$C31)</f>
        <v>0</v>
      </c>
      <c r="H31" s="269">
        <f ca="1">SUMIFS('2. Staff Costs (Annual)'!$AH$13:$AH$312,'2. Staff Costs (Annual)'!$G$13:$G$312,IF($C$11="ALL THEMES","*",$C$11),'2. Staff Costs (Annual)'!$D$13:$D$312,$C31)+SUMIFS('3.Travel,Subsistence&amp;Conference'!$S$12:$S$70,'3.Travel,Subsistence&amp;Conference'!$H$12:$H$70,IF($C$11="ALL THEMES","*",$C$11),'3.Travel,Subsistence&amp;Conference'!$E$12:$E$70,'Summary of Cost by Organisation'!$C31)+SUMIFS('4. Equipment'!$R$12:$R$82,'4. Equipment'!$G$12:$G$82,IF($C$11="ALL THEMES","*",$C$11),'4. Equipment'!$D$12:$D$82,$C31)+SUMIFS('5. Consumables'!$R$12:$R$61,'5. Consumables'!$G$12:$G$61,IF($C$11="ALL THEMES","*",$C$11),'5. Consumables'!$D$12:$D$61,'Summary of Cost by Organisation'!$C31)+SUMIFS('6. CEI'!$R$12:$R$61,'6. CEI'!$G$12:$G$61,IF($C$11="ALL THEMES","*",$C$11),'6. CEI'!$D$12:$D$61,'Summary of Cost by Organisation'!$C31)+SUMIFS('7. Dissemination'!$R$12:$R$61,'7. Dissemination'!$G$12:$G$61,IF($C$11="ALL THEMES","*",$C$11),'7. Dissemination'!$D$12:$D$61,'Summary of Cost by Organisation'!$C31)+SUMIFS('8.MonitoringEvaluation&amp;Learning'!$R$12:$R$61,'8.MonitoringEvaluation&amp;Learning'!$G$12:$G$61,IF($C$11="ALL THEMES","*",$C$11),'8.MonitoringEvaluation&amp;Learning'!$D$12:$D$61,'Summary of Cost by Organisation'!$C31)+SUMIFS('9. Other Direct Costs '!$R$12:$R$61,'9. Other Direct Costs '!$G$12:$G$61,IF($C$11="ALL THEMES","*",$C$11),'9. Other Direct Costs '!$D$12:$D$61,'Summary of Cost by Organisation'!$C31)+SUMIFS('10. Indirect Costs'!$AB$13:$AB$62,'10. Indirect Costs'!$F$13:$F$62,IF($C$11="ALL THEMES","*",$C$11),'10. Indirect Costs'!$C$13:$C$62,'Summary of Cost by Organisation'!$C31)</f>
        <v>0</v>
      </c>
      <c r="I31" s="279">
        <f t="shared" ca="1" si="2"/>
        <v>0</v>
      </c>
      <c r="J31" s="4"/>
    </row>
    <row r="32" spans="2:14" ht="30" customHeight="1" x14ac:dyDescent="0.25">
      <c r="B32" s="51">
        <f t="shared" si="1"/>
        <v>18</v>
      </c>
      <c r="C32" s="214" t="str">
        <f ca="1">IFERROR(OFFSET('1. Staff Posts&amp;Salary (Listing)'!$D$1,MATCH(B32,'1. Staff Posts&amp;Salary (Listing)'!$P:$P,0)-1,0),"")</f>
        <v/>
      </c>
      <c r="D32" s="269">
        <f ca="1">SUMIFS('2. Staff Costs (Annual)'!$N$13:$N$312,'2. Staff Costs (Annual)'!$G$13:$G$312,IF($C$11="ALL THEMES","*",$C$11),'2. Staff Costs (Annual)'!$D$13:$D$312,$C32)+SUMIFS('3.Travel,Subsistence&amp;Conference'!$K$12:$K$70,'3.Travel,Subsistence&amp;Conference'!$H$12:$H$70,IF($C$11="ALL THEMES","*",$C$11),'3.Travel,Subsistence&amp;Conference'!$E$12:$E$70,'Summary of Cost by Organisation'!$C32)+SUMIFS('4. Equipment'!$J$12:$J$82,'4. Equipment'!$G$12:$G$82,IF($C$11="ALL THEMES","*",$C$11),'4. Equipment'!$D$12:$D$82,$C32)+SUMIFS('5. Consumables'!$J$12:$J$61,'5. Consumables'!$G$12:$G$61,IF($C$11="ALL THEMES","*",$C$11),'5. Consumables'!$D$12:$D$61,'Summary of Cost by Organisation'!$C32)+SUMIFS('6. CEI'!$J$12:$J$61,'6. CEI'!$G$12:$G$61,IF($C$11="ALL THEMES","*",$C$11),'6. CEI'!$D$12:$D$61,'Summary of Cost by Organisation'!$C32)+SUMIFS('7. Dissemination'!$J$12:$J$61,'7. Dissemination'!$G$12:$G$61,IF($C$11="ALL THEMES","*",$C$11),'7. Dissemination'!$D$12:$D$61,'Summary of Cost by Organisation'!$C32)+SUMIFS('8.MonitoringEvaluation&amp;Learning'!$J$12:$J$61,'8.MonitoringEvaluation&amp;Learning'!$G$12:$G$61,IF($C$11="ALL THEMES","*",$C$11),'8.MonitoringEvaluation&amp;Learning'!$D$12:$D$61,'Summary of Cost by Organisation'!$C32)+SUMIFS('9. Other Direct Costs '!$J$12:$J$61,'9. Other Direct Costs '!$G$12:$G$61,IF($C$11="ALL THEMES","*",$C$11),'9. Other Direct Costs '!$D$12:$D$61,'Summary of Cost by Organisation'!$C32)+SUMIFS('10. Indirect Costs'!$L$13:$L$62,'10. Indirect Costs'!$F$13:$F$62,IF($C$11="ALL THEMES","*",$C$11),'10. Indirect Costs'!$C$13:$C$62,'Summary of Cost by Organisation'!$C32)</f>
        <v>0</v>
      </c>
      <c r="E32" s="269">
        <f ca="1">SUMIFS('2. Staff Costs (Annual)'!$S$13:$S$312,'2. Staff Costs (Annual)'!$G$13:$G$312,IF($C$11="ALL THEMES","*",$C$11),'2. Staff Costs (Annual)'!$D$13:$D$312,$C32)+SUMIFS('3.Travel,Subsistence&amp;Conference'!$M$12:$M$70,'3.Travel,Subsistence&amp;Conference'!$H$12:$H$70,IF($C$11="ALL THEMES","*",$C$11),'3.Travel,Subsistence&amp;Conference'!$E$12:$E$70,'Summary of Cost by Organisation'!$C32)+SUMIFS('4. Equipment'!$L$12:$L$82,'4. Equipment'!$G$12:$G$82,IF($C$11="ALL THEMES","*",$C$11),'4. Equipment'!$D$12:$D$82,$C32)+SUMIFS('5. Consumables'!$L$12:$L$61,'5. Consumables'!$G$12:$G$61,IF($C$11="ALL THEMES","*",$C$11),'5. Consumables'!$D$12:$D$61,'Summary of Cost by Organisation'!$C32)+SUMIFS('6. CEI'!$L$12:$L$61,'6. CEI'!$G$12:$G$61,IF($C$11="ALL THEMES","*",$C$11),'6. CEI'!$D$12:$D$61,'Summary of Cost by Organisation'!$C32)+SUMIFS('7. Dissemination'!$L$12:$L$61,'7. Dissemination'!$G$12:$G$61,IF($C$11="ALL THEMES","*",$C$11),'7. Dissemination'!$D$12:$D$61,'Summary of Cost by Organisation'!$C32)+SUMIFS('8.MonitoringEvaluation&amp;Learning'!$L$12:$L$61,'8.MonitoringEvaluation&amp;Learning'!$G$12:$G$61,IF($C$11="ALL THEMES","*",$C$11),'8.MonitoringEvaluation&amp;Learning'!$D$12:$D$61,'Summary of Cost by Organisation'!$C32)+SUMIFS('9. Other Direct Costs '!$L$12:$L$61,'9. Other Direct Costs '!$G$12:$G$61,IF($C$11="ALL THEMES","*",$C$11),'9. Other Direct Costs '!$D$12:$D$61,'Summary of Cost by Organisation'!$C32)+SUMIFS('10. Indirect Costs'!$P$13:$P$62,'10. Indirect Costs'!$F$13:$F$62,IF($C$11="ALL THEMES","*",$C$11),'10. Indirect Costs'!$C$13:$C$62,'Summary of Cost by Organisation'!$C32)</f>
        <v>0</v>
      </c>
      <c r="F32" s="269">
        <f ca="1">SUMIFS('2. Staff Costs (Annual)'!$X$13:$X$312,'2. Staff Costs (Annual)'!$G$13:$G$312,IF($C$11="ALL THEMES","*",$C$11),'2. Staff Costs (Annual)'!$D$13:$D$312,$C32)+SUMIFS('3.Travel,Subsistence&amp;Conference'!$O$12:$O$70,'3.Travel,Subsistence&amp;Conference'!$H$12:$H$70,IF($C$11="ALL THEMES","*",$C$11),'3.Travel,Subsistence&amp;Conference'!$E$12:$E$70,'Summary of Cost by Organisation'!$C32)+SUMIFS('4. Equipment'!$N$12:$N$82,'4. Equipment'!$G$12:$G$82,IF($C$11="ALL THEMES","*",$C$11),'4. Equipment'!$D$12:$D$82,$C32)+SUMIFS('5. Consumables'!$N$12:$N$61,'5. Consumables'!$G$12:$G$61,IF($C$11="ALL THEMES","*",$C$11),'5. Consumables'!$D$12:$D$61,'Summary of Cost by Organisation'!$C32)+SUMIFS('6. CEI'!$N$12:$N$61,'6. CEI'!$G$12:$G$61,IF($C$11="ALL THEMES","*",$C$11),'6. CEI'!$D$12:$D$61,'Summary of Cost by Organisation'!$C32)+SUMIFS('7. Dissemination'!$N$12:$N$61,'7. Dissemination'!$G$12:$G$61,IF($C$11="ALL THEMES","*",$C$11),'7. Dissemination'!$D$12:$D$61,'Summary of Cost by Organisation'!$C32)+SUMIFS('8.MonitoringEvaluation&amp;Learning'!$N$12:$N$61,'8.MonitoringEvaluation&amp;Learning'!$G$12:$G$61,IF($C$11="ALL THEMES","*",$C$11),'8.MonitoringEvaluation&amp;Learning'!$D$12:$D$61,'Summary of Cost by Organisation'!$C32)+SUMIFS('9. Other Direct Costs '!$N$12:$N$61,'9. Other Direct Costs '!$G$12:$G$61,IF($C$11="ALL THEMES","*",$C$11),'9. Other Direct Costs '!$D$12:$D$61,'Summary of Cost by Organisation'!$C32)+SUMIFS('10. Indirect Costs'!$T$13:$T$62,'10. Indirect Costs'!$F$13:$F$62,IF($C$11="ALL THEMES","*",$C$11),'10. Indirect Costs'!$C$13:$C$62,'Summary of Cost by Organisation'!$C32)</f>
        <v>0</v>
      </c>
      <c r="G32" s="269">
        <f ca="1">SUMIFS('2. Staff Costs (Annual)'!$AC$13:$AC$312,'2. Staff Costs (Annual)'!$G$13:$G$312,IF($C$11="ALL THEMES","*",$C$11),'2. Staff Costs (Annual)'!$D$13:$D$312,$C32)+SUMIFS('3.Travel,Subsistence&amp;Conference'!$Q$12:$Q$70,'3.Travel,Subsistence&amp;Conference'!$H$12:$H$70,IF($C$11="ALL THEMES","*",$C$11),'3.Travel,Subsistence&amp;Conference'!$E$12:$E$70,'Summary of Cost by Organisation'!$C32)+SUMIFS('4. Equipment'!$P$12:$P$82,'4. Equipment'!$G$12:$G$82,IF($C$11="ALL THEMES","*",$C$11),'4. Equipment'!$D$12:$D$82,$C32)+SUMIFS('5. Consumables'!$P$12:$P$61,'5. Consumables'!$G$12:$G$61,IF($C$11="ALL THEMES","*",$C$11),'5. Consumables'!$D$12:$D$61,'Summary of Cost by Organisation'!$C32)+SUMIFS('6. CEI'!$P$12:$P$61,'6. CEI'!$G$12:$G$61,IF($C$11="ALL THEMES","*",$C$11),'6. CEI'!$D$12:$D$61,'Summary of Cost by Organisation'!$C32)+SUMIFS('7. Dissemination'!$P$12:$P$61,'7. Dissemination'!$G$12:$G$61,IF($C$11="ALL THEMES","*",$C$11),'7. Dissemination'!$D$12:$D$61,'Summary of Cost by Organisation'!$C32)+SUMIFS('8.MonitoringEvaluation&amp;Learning'!$P$12:$P$61,'8.MonitoringEvaluation&amp;Learning'!$G$12:$G$61,IF($C$11="ALL THEMES","*",$C$11),'8.MonitoringEvaluation&amp;Learning'!$D$12:$D$61,'Summary of Cost by Organisation'!$C32)+SUMIFS('9. Other Direct Costs '!$P$12:$P$61,'9. Other Direct Costs '!$G$12:$G$61,IF($C$11="ALL THEMES","*",$C$11),'9. Other Direct Costs '!$D$12:$D$61,'Summary of Cost by Organisation'!$C32)+SUMIFS('10. Indirect Costs'!$X$13:$X$62,'10. Indirect Costs'!$F$13:$F$62,IF($C$11="ALL THEMES","*",$C$11),'10. Indirect Costs'!$C$13:$C$62,'Summary of Cost by Organisation'!$C32)</f>
        <v>0</v>
      </c>
      <c r="H32" s="269">
        <f ca="1">SUMIFS('2. Staff Costs (Annual)'!$AH$13:$AH$312,'2. Staff Costs (Annual)'!$G$13:$G$312,IF($C$11="ALL THEMES","*",$C$11),'2. Staff Costs (Annual)'!$D$13:$D$312,$C32)+SUMIFS('3.Travel,Subsistence&amp;Conference'!$S$12:$S$70,'3.Travel,Subsistence&amp;Conference'!$H$12:$H$70,IF($C$11="ALL THEMES","*",$C$11),'3.Travel,Subsistence&amp;Conference'!$E$12:$E$70,'Summary of Cost by Organisation'!$C32)+SUMIFS('4. Equipment'!$R$12:$R$82,'4. Equipment'!$G$12:$G$82,IF($C$11="ALL THEMES","*",$C$11),'4. Equipment'!$D$12:$D$82,$C32)+SUMIFS('5. Consumables'!$R$12:$R$61,'5. Consumables'!$G$12:$G$61,IF($C$11="ALL THEMES","*",$C$11),'5. Consumables'!$D$12:$D$61,'Summary of Cost by Organisation'!$C32)+SUMIFS('6. CEI'!$R$12:$R$61,'6. CEI'!$G$12:$G$61,IF($C$11="ALL THEMES","*",$C$11),'6. CEI'!$D$12:$D$61,'Summary of Cost by Organisation'!$C32)+SUMIFS('7. Dissemination'!$R$12:$R$61,'7. Dissemination'!$G$12:$G$61,IF($C$11="ALL THEMES","*",$C$11),'7. Dissemination'!$D$12:$D$61,'Summary of Cost by Organisation'!$C32)+SUMIFS('8.MonitoringEvaluation&amp;Learning'!$R$12:$R$61,'8.MonitoringEvaluation&amp;Learning'!$G$12:$G$61,IF($C$11="ALL THEMES","*",$C$11),'8.MonitoringEvaluation&amp;Learning'!$D$12:$D$61,'Summary of Cost by Organisation'!$C32)+SUMIFS('9. Other Direct Costs '!$R$12:$R$61,'9. Other Direct Costs '!$G$12:$G$61,IF($C$11="ALL THEMES","*",$C$11),'9. Other Direct Costs '!$D$12:$D$61,'Summary of Cost by Organisation'!$C32)+SUMIFS('10. Indirect Costs'!$AB$13:$AB$62,'10. Indirect Costs'!$F$13:$F$62,IF($C$11="ALL THEMES","*",$C$11),'10. Indirect Costs'!$C$13:$C$62,'Summary of Cost by Organisation'!$C32)</f>
        <v>0</v>
      </c>
      <c r="I32" s="279">
        <f t="shared" ca="1" si="2"/>
        <v>0</v>
      </c>
      <c r="J32" s="4"/>
    </row>
    <row r="33" spans="2:14" ht="30" customHeight="1" x14ac:dyDescent="0.25">
      <c r="B33" s="51">
        <f t="shared" si="1"/>
        <v>19</v>
      </c>
      <c r="C33" s="214" t="str">
        <f ca="1">IFERROR(OFFSET('1. Staff Posts&amp;Salary (Listing)'!$D$1,MATCH(B33,'1. Staff Posts&amp;Salary (Listing)'!$P:$P,0)-1,0),"")</f>
        <v/>
      </c>
      <c r="D33" s="269">
        <f ca="1">SUMIFS('2. Staff Costs (Annual)'!$N$13:$N$312,'2. Staff Costs (Annual)'!$G$13:$G$312,IF($C$11="ALL THEMES","*",$C$11),'2. Staff Costs (Annual)'!$D$13:$D$312,$C33)+SUMIFS('3.Travel,Subsistence&amp;Conference'!$K$12:$K$70,'3.Travel,Subsistence&amp;Conference'!$H$12:$H$70,IF($C$11="ALL THEMES","*",$C$11),'3.Travel,Subsistence&amp;Conference'!$E$12:$E$70,'Summary of Cost by Organisation'!$C33)+SUMIFS('4. Equipment'!$J$12:$J$82,'4. Equipment'!$G$12:$G$82,IF($C$11="ALL THEMES","*",$C$11),'4. Equipment'!$D$12:$D$82,$C33)+SUMIFS('5. Consumables'!$J$12:$J$61,'5. Consumables'!$G$12:$G$61,IF($C$11="ALL THEMES","*",$C$11),'5. Consumables'!$D$12:$D$61,'Summary of Cost by Organisation'!$C33)+SUMIFS('6. CEI'!$J$12:$J$61,'6. CEI'!$G$12:$G$61,IF($C$11="ALL THEMES","*",$C$11),'6. CEI'!$D$12:$D$61,'Summary of Cost by Organisation'!$C33)+SUMIFS('7. Dissemination'!$J$12:$J$61,'7. Dissemination'!$G$12:$G$61,IF($C$11="ALL THEMES","*",$C$11),'7. Dissemination'!$D$12:$D$61,'Summary of Cost by Organisation'!$C33)+SUMIFS('8.MonitoringEvaluation&amp;Learning'!$J$12:$J$61,'8.MonitoringEvaluation&amp;Learning'!$G$12:$G$61,IF($C$11="ALL THEMES","*",$C$11),'8.MonitoringEvaluation&amp;Learning'!$D$12:$D$61,'Summary of Cost by Organisation'!$C33)+SUMIFS('9. Other Direct Costs '!$J$12:$J$61,'9. Other Direct Costs '!$G$12:$G$61,IF($C$11="ALL THEMES","*",$C$11),'9. Other Direct Costs '!$D$12:$D$61,'Summary of Cost by Organisation'!$C33)+SUMIFS('10. Indirect Costs'!$L$13:$L$62,'10. Indirect Costs'!$F$13:$F$62,IF($C$11="ALL THEMES","*",$C$11),'10. Indirect Costs'!$C$13:$C$62,'Summary of Cost by Organisation'!$C33)</f>
        <v>0</v>
      </c>
      <c r="E33" s="269">
        <f ca="1">SUMIFS('2. Staff Costs (Annual)'!$S$13:$S$312,'2. Staff Costs (Annual)'!$G$13:$G$312,IF($C$11="ALL THEMES","*",$C$11),'2. Staff Costs (Annual)'!$D$13:$D$312,$C33)+SUMIFS('3.Travel,Subsistence&amp;Conference'!$M$12:$M$70,'3.Travel,Subsistence&amp;Conference'!$H$12:$H$70,IF($C$11="ALL THEMES","*",$C$11),'3.Travel,Subsistence&amp;Conference'!$E$12:$E$70,'Summary of Cost by Organisation'!$C33)+SUMIFS('4. Equipment'!$L$12:$L$82,'4. Equipment'!$G$12:$G$82,IF($C$11="ALL THEMES","*",$C$11),'4. Equipment'!$D$12:$D$82,$C33)+SUMIFS('5. Consumables'!$L$12:$L$61,'5. Consumables'!$G$12:$G$61,IF($C$11="ALL THEMES","*",$C$11),'5. Consumables'!$D$12:$D$61,'Summary of Cost by Organisation'!$C33)+SUMIFS('6. CEI'!$L$12:$L$61,'6. CEI'!$G$12:$G$61,IF($C$11="ALL THEMES","*",$C$11),'6. CEI'!$D$12:$D$61,'Summary of Cost by Organisation'!$C33)+SUMIFS('7. Dissemination'!$L$12:$L$61,'7. Dissemination'!$G$12:$G$61,IF($C$11="ALL THEMES","*",$C$11),'7. Dissemination'!$D$12:$D$61,'Summary of Cost by Organisation'!$C33)+SUMIFS('8.MonitoringEvaluation&amp;Learning'!$L$12:$L$61,'8.MonitoringEvaluation&amp;Learning'!$G$12:$G$61,IF($C$11="ALL THEMES","*",$C$11),'8.MonitoringEvaluation&amp;Learning'!$D$12:$D$61,'Summary of Cost by Organisation'!$C33)+SUMIFS('9. Other Direct Costs '!$L$12:$L$61,'9. Other Direct Costs '!$G$12:$G$61,IF($C$11="ALL THEMES","*",$C$11),'9. Other Direct Costs '!$D$12:$D$61,'Summary of Cost by Organisation'!$C33)+SUMIFS('10. Indirect Costs'!$P$13:$P$62,'10. Indirect Costs'!$F$13:$F$62,IF($C$11="ALL THEMES","*",$C$11),'10. Indirect Costs'!$C$13:$C$62,'Summary of Cost by Organisation'!$C33)</f>
        <v>0</v>
      </c>
      <c r="F33" s="269">
        <f ca="1">SUMIFS('2. Staff Costs (Annual)'!$X$13:$X$312,'2. Staff Costs (Annual)'!$G$13:$G$312,IF($C$11="ALL THEMES","*",$C$11),'2. Staff Costs (Annual)'!$D$13:$D$312,$C33)+SUMIFS('3.Travel,Subsistence&amp;Conference'!$O$12:$O$70,'3.Travel,Subsistence&amp;Conference'!$H$12:$H$70,IF($C$11="ALL THEMES","*",$C$11),'3.Travel,Subsistence&amp;Conference'!$E$12:$E$70,'Summary of Cost by Organisation'!$C33)+SUMIFS('4. Equipment'!$N$12:$N$82,'4. Equipment'!$G$12:$G$82,IF($C$11="ALL THEMES","*",$C$11),'4. Equipment'!$D$12:$D$82,$C33)+SUMIFS('5. Consumables'!$N$12:$N$61,'5. Consumables'!$G$12:$G$61,IF($C$11="ALL THEMES","*",$C$11),'5. Consumables'!$D$12:$D$61,'Summary of Cost by Organisation'!$C33)+SUMIFS('6. CEI'!$N$12:$N$61,'6. CEI'!$G$12:$G$61,IF($C$11="ALL THEMES","*",$C$11),'6. CEI'!$D$12:$D$61,'Summary of Cost by Organisation'!$C33)+SUMIFS('7. Dissemination'!$N$12:$N$61,'7. Dissemination'!$G$12:$G$61,IF($C$11="ALL THEMES","*",$C$11),'7. Dissemination'!$D$12:$D$61,'Summary of Cost by Organisation'!$C33)+SUMIFS('8.MonitoringEvaluation&amp;Learning'!$N$12:$N$61,'8.MonitoringEvaluation&amp;Learning'!$G$12:$G$61,IF($C$11="ALL THEMES","*",$C$11),'8.MonitoringEvaluation&amp;Learning'!$D$12:$D$61,'Summary of Cost by Organisation'!$C33)+SUMIFS('9. Other Direct Costs '!$N$12:$N$61,'9. Other Direct Costs '!$G$12:$G$61,IF($C$11="ALL THEMES","*",$C$11),'9. Other Direct Costs '!$D$12:$D$61,'Summary of Cost by Organisation'!$C33)+SUMIFS('10. Indirect Costs'!$T$13:$T$62,'10. Indirect Costs'!$F$13:$F$62,IF($C$11="ALL THEMES","*",$C$11),'10. Indirect Costs'!$C$13:$C$62,'Summary of Cost by Organisation'!$C33)</f>
        <v>0</v>
      </c>
      <c r="G33" s="269">
        <f ca="1">SUMIFS('2. Staff Costs (Annual)'!$AC$13:$AC$312,'2. Staff Costs (Annual)'!$G$13:$G$312,IF($C$11="ALL THEMES","*",$C$11),'2. Staff Costs (Annual)'!$D$13:$D$312,$C33)+SUMIFS('3.Travel,Subsistence&amp;Conference'!$Q$12:$Q$70,'3.Travel,Subsistence&amp;Conference'!$H$12:$H$70,IF($C$11="ALL THEMES","*",$C$11),'3.Travel,Subsistence&amp;Conference'!$E$12:$E$70,'Summary of Cost by Organisation'!$C33)+SUMIFS('4. Equipment'!$P$12:$P$82,'4. Equipment'!$G$12:$G$82,IF($C$11="ALL THEMES","*",$C$11),'4. Equipment'!$D$12:$D$82,$C33)+SUMIFS('5. Consumables'!$P$12:$P$61,'5. Consumables'!$G$12:$G$61,IF($C$11="ALL THEMES","*",$C$11),'5. Consumables'!$D$12:$D$61,'Summary of Cost by Organisation'!$C33)+SUMIFS('6. CEI'!$P$12:$P$61,'6. CEI'!$G$12:$G$61,IF($C$11="ALL THEMES","*",$C$11),'6. CEI'!$D$12:$D$61,'Summary of Cost by Organisation'!$C33)+SUMIFS('7. Dissemination'!$P$12:$P$61,'7. Dissemination'!$G$12:$G$61,IF($C$11="ALL THEMES","*",$C$11),'7. Dissemination'!$D$12:$D$61,'Summary of Cost by Organisation'!$C33)+SUMIFS('8.MonitoringEvaluation&amp;Learning'!$P$12:$P$61,'8.MonitoringEvaluation&amp;Learning'!$G$12:$G$61,IF($C$11="ALL THEMES","*",$C$11),'8.MonitoringEvaluation&amp;Learning'!$D$12:$D$61,'Summary of Cost by Organisation'!$C33)+SUMIFS('9. Other Direct Costs '!$P$12:$P$61,'9. Other Direct Costs '!$G$12:$G$61,IF($C$11="ALL THEMES","*",$C$11),'9. Other Direct Costs '!$D$12:$D$61,'Summary of Cost by Organisation'!$C33)+SUMIFS('10. Indirect Costs'!$X$13:$X$62,'10. Indirect Costs'!$F$13:$F$62,IF($C$11="ALL THEMES","*",$C$11),'10. Indirect Costs'!$C$13:$C$62,'Summary of Cost by Organisation'!$C33)</f>
        <v>0</v>
      </c>
      <c r="H33" s="269">
        <f ca="1">SUMIFS('2. Staff Costs (Annual)'!$AH$13:$AH$312,'2. Staff Costs (Annual)'!$G$13:$G$312,IF($C$11="ALL THEMES","*",$C$11),'2. Staff Costs (Annual)'!$D$13:$D$312,$C33)+SUMIFS('3.Travel,Subsistence&amp;Conference'!$S$12:$S$70,'3.Travel,Subsistence&amp;Conference'!$H$12:$H$70,IF($C$11="ALL THEMES","*",$C$11),'3.Travel,Subsistence&amp;Conference'!$E$12:$E$70,'Summary of Cost by Organisation'!$C33)+SUMIFS('4. Equipment'!$R$12:$R$82,'4. Equipment'!$G$12:$G$82,IF($C$11="ALL THEMES","*",$C$11),'4. Equipment'!$D$12:$D$82,$C33)+SUMIFS('5. Consumables'!$R$12:$R$61,'5. Consumables'!$G$12:$G$61,IF($C$11="ALL THEMES","*",$C$11),'5. Consumables'!$D$12:$D$61,'Summary of Cost by Organisation'!$C33)+SUMIFS('6. CEI'!$R$12:$R$61,'6. CEI'!$G$12:$G$61,IF($C$11="ALL THEMES","*",$C$11),'6. CEI'!$D$12:$D$61,'Summary of Cost by Organisation'!$C33)+SUMIFS('7. Dissemination'!$R$12:$R$61,'7. Dissemination'!$G$12:$G$61,IF($C$11="ALL THEMES","*",$C$11),'7. Dissemination'!$D$12:$D$61,'Summary of Cost by Organisation'!$C33)+SUMIFS('8.MonitoringEvaluation&amp;Learning'!$R$12:$R$61,'8.MonitoringEvaluation&amp;Learning'!$G$12:$G$61,IF($C$11="ALL THEMES","*",$C$11),'8.MonitoringEvaluation&amp;Learning'!$D$12:$D$61,'Summary of Cost by Organisation'!$C33)+SUMIFS('9. Other Direct Costs '!$R$12:$R$61,'9. Other Direct Costs '!$G$12:$G$61,IF($C$11="ALL THEMES","*",$C$11),'9. Other Direct Costs '!$D$12:$D$61,'Summary of Cost by Organisation'!$C33)+SUMIFS('10. Indirect Costs'!$AB$13:$AB$62,'10. Indirect Costs'!$F$13:$F$62,IF($C$11="ALL THEMES","*",$C$11),'10. Indirect Costs'!$C$13:$C$62,'Summary of Cost by Organisation'!$C33)</f>
        <v>0</v>
      </c>
      <c r="I33" s="279">
        <f t="shared" ca="1" si="2"/>
        <v>0</v>
      </c>
      <c r="J33" s="4"/>
    </row>
    <row r="34" spans="2:14" ht="30" customHeight="1" thickBot="1" x14ac:dyDescent="0.3">
      <c r="B34" s="51">
        <f t="shared" si="1"/>
        <v>20</v>
      </c>
      <c r="C34" s="214" t="str">
        <f ca="1">IFERROR(OFFSET('1. Staff Posts&amp;Salary (Listing)'!$D$1,MATCH(B34,'1. Staff Posts&amp;Salary (Listing)'!$P:$P,0)-1,0),"")</f>
        <v/>
      </c>
      <c r="D34" s="269">
        <f ca="1">SUMIFS('2. Staff Costs (Annual)'!$N$13:$N$312,'2. Staff Costs (Annual)'!$G$13:$G$312,IF($C$11="ALL THEMES","*",$C$11),'2. Staff Costs (Annual)'!$D$13:$D$312,$C34)+SUMIFS('3.Travel,Subsistence&amp;Conference'!$K$12:$K$70,'3.Travel,Subsistence&amp;Conference'!$H$12:$H$70,IF($C$11="ALL THEMES","*",$C$11),'3.Travel,Subsistence&amp;Conference'!$E$12:$E$70,'Summary of Cost by Organisation'!$C34)+SUMIFS('4. Equipment'!$J$12:$J$82,'4. Equipment'!$G$12:$G$82,IF($C$11="ALL THEMES","*",$C$11),'4. Equipment'!$D$12:$D$82,$C34)+SUMIFS('5. Consumables'!$J$12:$J$61,'5. Consumables'!$G$12:$G$61,IF($C$11="ALL THEMES","*",$C$11),'5. Consumables'!$D$12:$D$61,'Summary of Cost by Organisation'!$C34)+SUMIFS('6. CEI'!$J$12:$J$61,'6. CEI'!$G$12:$G$61,IF($C$11="ALL THEMES","*",$C$11),'6. CEI'!$D$12:$D$61,'Summary of Cost by Organisation'!$C34)+SUMIFS('7. Dissemination'!$J$12:$J$61,'7. Dissemination'!$G$12:$G$61,IF($C$11="ALL THEMES","*",$C$11),'7. Dissemination'!$D$12:$D$61,'Summary of Cost by Organisation'!$C34)+SUMIFS('8.MonitoringEvaluation&amp;Learning'!$J$12:$J$61,'8.MonitoringEvaluation&amp;Learning'!$G$12:$G$61,IF($C$11="ALL THEMES","*",$C$11),'8.MonitoringEvaluation&amp;Learning'!$D$12:$D$61,'Summary of Cost by Organisation'!$C34)+SUMIFS('9. Other Direct Costs '!$J$12:$J$61,'9. Other Direct Costs '!$G$12:$G$61,IF($C$11="ALL THEMES","*",$C$11),'9. Other Direct Costs '!$D$12:$D$61,'Summary of Cost by Organisation'!$C34)+SUMIFS('10. Indirect Costs'!$L$13:$L$62,'10. Indirect Costs'!$F$13:$F$62,IF($C$11="ALL THEMES","*",$C$11),'10. Indirect Costs'!$C$13:$C$62,'Summary of Cost by Organisation'!$C34)</f>
        <v>0</v>
      </c>
      <c r="E34" s="269">
        <f ca="1">SUMIFS('2. Staff Costs (Annual)'!$S$13:$S$312,'2. Staff Costs (Annual)'!$G$13:$G$312,IF($C$11="ALL THEMES","*",$C$11),'2. Staff Costs (Annual)'!$D$13:$D$312,$C34)+SUMIFS('3.Travel,Subsistence&amp;Conference'!$M$12:$M$70,'3.Travel,Subsistence&amp;Conference'!$H$12:$H$70,IF($C$11="ALL THEMES","*",$C$11),'3.Travel,Subsistence&amp;Conference'!$E$12:$E$70,'Summary of Cost by Organisation'!$C34)+SUMIFS('4. Equipment'!$L$12:$L$82,'4. Equipment'!$G$12:$G$82,IF($C$11="ALL THEMES","*",$C$11),'4. Equipment'!$D$12:$D$82,$C34)+SUMIFS('5. Consumables'!$L$12:$L$61,'5. Consumables'!$G$12:$G$61,IF($C$11="ALL THEMES","*",$C$11),'5. Consumables'!$D$12:$D$61,'Summary of Cost by Organisation'!$C34)+SUMIFS('6. CEI'!$L$12:$L$61,'6. CEI'!$G$12:$G$61,IF($C$11="ALL THEMES","*",$C$11),'6. CEI'!$D$12:$D$61,'Summary of Cost by Organisation'!$C34)+SUMIFS('7. Dissemination'!$L$12:$L$61,'7. Dissemination'!$G$12:$G$61,IF($C$11="ALL THEMES","*",$C$11),'7. Dissemination'!$D$12:$D$61,'Summary of Cost by Organisation'!$C34)+SUMIFS('8.MonitoringEvaluation&amp;Learning'!$L$12:$L$61,'8.MonitoringEvaluation&amp;Learning'!$G$12:$G$61,IF($C$11="ALL THEMES","*",$C$11),'8.MonitoringEvaluation&amp;Learning'!$D$12:$D$61,'Summary of Cost by Organisation'!$C34)+SUMIFS('9. Other Direct Costs '!$L$12:$L$61,'9. Other Direct Costs '!$G$12:$G$61,IF($C$11="ALL THEMES","*",$C$11),'9. Other Direct Costs '!$D$12:$D$61,'Summary of Cost by Organisation'!$C34)+SUMIFS('10. Indirect Costs'!$P$13:$P$62,'10. Indirect Costs'!$F$13:$F$62,IF($C$11="ALL THEMES","*",$C$11),'10. Indirect Costs'!$C$13:$C$62,'Summary of Cost by Organisation'!$C34)</f>
        <v>0</v>
      </c>
      <c r="F34" s="269">
        <f ca="1">SUMIFS('2. Staff Costs (Annual)'!$X$13:$X$312,'2. Staff Costs (Annual)'!$G$13:$G$312,IF($C$11="ALL THEMES","*",$C$11),'2. Staff Costs (Annual)'!$D$13:$D$312,$C34)+SUMIFS('3.Travel,Subsistence&amp;Conference'!$O$12:$O$70,'3.Travel,Subsistence&amp;Conference'!$H$12:$H$70,IF($C$11="ALL THEMES","*",$C$11),'3.Travel,Subsistence&amp;Conference'!$E$12:$E$70,'Summary of Cost by Organisation'!$C34)+SUMIFS('4. Equipment'!$N$12:$N$82,'4. Equipment'!$G$12:$G$82,IF($C$11="ALL THEMES","*",$C$11),'4. Equipment'!$D$12:$D$82,$C34)+SUMIFS('5. Consumables'!$N$12:$N$61,'5. Consumables'!$G$12:$G$61,IF($C$11="ALL THEMES","*",$C$11),'5. Consumables'!$D$12:$D$61,'Summary of Cost by Organisation'!$C34)+SUMIFS('6. CEI'!$N$12:$N$61,'6. CEI'!$G$12:$G$61,IF($C$11="ALL THEMES","*",$C$11),'6. CEI'!$D$12:$D$61,'Summary of Cost by Organisation'!$C34)+SUMIFS('7. Dissemination'!$N$12:$N$61,'7. Dissemination'!$G$12:$G$61,IF($C$11="ALL THEMES","*",$C$11),'7. Dissemination'!$D$12:$D$61,'Summary of Cost by Organisation'!$C34)+SUMIFS('8.MonitoringEvaluation&amp;Learning'!$N$12:$N$61,'8.MonitoringEvaluation&amp;Learning'!$G$12:$G$61,IF($C$11="ALL THEMES","*",$C$11),'8.MonitoringEvaluation&amp;Learning'!$D$12:$D$61,'Summary of Cost by Organisation'!$C34)+SUMIFS('9. Other Direct Costs '!$N$12:$N$61,'9. Other Direct Costs '!$G$12:$G$61,IF($C$11="ALL THEMES","*",$C$11),'9. Other Direct Costs '!$D$12:$D$61,'Summary of Cost by Organisation'!$C34)+SUMIFS('10. Indirect Costs'!$T$13:$T$62,'10. Indirect Costs'!$F$13:$F$62,IF($C$11="ALL THEMES","*",$C$11),'10. Indirect Costs'!$C$13:$C$62,'Summary of Cost by Organisation'!$C34)</f>
        <v>0</v>
      </c>
      <c r="G34" s="269">
        <f ca="1">SUMIFS('2. Staff Costs (Annual)'!$AC$13:$AC$312,'2. Staff Costs (Annual)'!$G$13:$G$312,IF($C$11="ALL THEMES","*",$C$11),'2. Staff Costs (Annual)'!$D$13:$D$312,$C34)+SUMIFS('3.Travel,Subsistence&amp;Conference'!$Q$12:$Q$70,'3.Travel,Subsistence&amp;Conference'!$H$12:$H$70,IF($C$11="ALL THEMES","*",$C$11),'3.Travel,Subsistence&amp;Conference'!$E$12:$E$70,'Summary of Cost by Organisation'!$C34)+SUMIFS('4. Equipment'!$P$12:$P$82,'4. Equipment'!$G$12:$G$82,IF($C$11="ALL THEMES","*",$C$11),'4. Equipment'!$D$12:$D$82,$C34)+SUMIFS('5. Consumables'!$P$12:$P$61,'5. Consumables'!$G$12:$G$61,IF($C$11="ALL THEMES","*",$C$11),'5. Consumables'!$D$12:$D$61,'Summary of Cost by Organisation'!$C34)+SUMIFS('6. CEI'!$P$12:$P$61,'6. CEI'!$G$12:$G$61,IF($C$11="ALL THEMES","*",$C$11),'6. CEI'!$D$12:$D$61,'Summary of Cost by Organisation'!$C34)+SUMIFS('7. Dissemination'!$P$12:$P$61,'7. Dissemination'!$G$12:$G$61,IF($C$11="ALL THEMES","*",$C$11),'7. Dissemination'!$D$12:$D$61,'Summary of Cost by Organisation'!$C34)+SUMIFS('8.MonitoringEvaluation&amp;Learning'!$P$12:$P$61,'8.MonitoringEvaluation&amp;Learning'!$G$12:$G$61,IF($C$11="ALL THEMES","*",$C$11),'8.MonitoringEvaluation&amp;Learning'!$D$12:$D$61,'Summary of Cost by Organisation'!$C34)+SUMIFS('9. Other Direct Costs '!$P$12:$P$61,'9. Other Direct Costs '!$G$12:$G$61,IF($C$11="ALL THEMES","*",$C$11),'9. Other Direct Costs '!$D$12:$D$61,'Summary of Cost by Organisation'!$C34)+SUMIFS('10. Indirect Costs'!$X$13:$X$62,'10. Indirect Costs'!$F$13:$F$62,IF($C$11="ALL THEMES","*",$C$11),'10. Indirect Costs'!$C$13:$C$62,'Summary of Cost by Organisation'!$C34)</f>
        <v>0</v>
      </c>
      <c r="H34" s="269">
        <f ca="1">SUMIFS('2. Staff Costs (Annual)'!$AH$13:$AH$312,'2. Staff Costs (Annual)'!$G$13:$G$312,IF($C$11="ALL THEMES","*",$C$11),'2. Staff Costs (Annual)'!$D$13:$D$312,$C34)+SUMIFS('3.Travel,Subsistence&amp;Conference'!$S$12:$S$70,'3.Travel,Subsistence&amp;Conference'!$H$12:$H$70,IF($C$11="ALL THEMES","*",$C$11),'3.Travel,Subsistence&amp;Conference'!$E$12:$E$70,'Summary of Cost by Organisation'!$C34)+SUMIFS('4. Equipment'!$R$12:$R$82,'4. Equipment'!$G$12:$G$82,IF($C$11="ALL THEMES","*",$C$11),'4. Equipment'!$D$12:$D$82,$C34)+SUMIFS('5. Consumables'!$R$12:$R$61,'5. Consumables'!$G$12:$G$61,IF($C$11="ALL THEMES","*",$C$11),'5. Consumables'!$D$12:$D$61,'Summary of Cost by Organisation'!$C34)+SUMIFS('6. CEI'!$R$12:$R$61,'6. CEI'!$G$12:$G$61,IF($C$11="ALL THEMES","*",$C$11),'6. CEI'!$D$12:$D$61,'Summary of Cost by Organisation'!$C34)+SUMIFS('7. Dissemination'!$R$12:$R$61,'7. Dissemination'!$G$12:$G$61,IF($C$11="ALL THEMES","*",$C$11),'7. Dissemination'!$D$12:$D$61,'Summary of Cost by Organisation'!$C34)+SUMIFS('8.MonitoringEvaluation&amp;Learning'!$R$12:$R$61,'8.MonitoringEvaluation&amp;Learning'!$G$12:$G$61,IF($C$11="ALL THEMES","*",$C$11),'8.MonitoringEvaluation&amp;Learning'!$D$12:$D$61,'Summary of Cost by Organisation'!$C34)+SUMIFS('9. Other Direct Costs '!$R$12:$R$61,'9. Other Direct Costs '!$G$12:$G$61,IF($C$11="ALL THEMES","*",$C$11),'9. Other Direct Costs '!$D$12:$D$61,'Summary of Cost by Organisation'!$C34)+SUMIFS('10. Indirect Costs'!$AB$13:$AB$62,'10. Indirect Costs'!$F$13:$F$62,IF($C$11="ALL THEMES","*",$C$11),'10. Indirect Costs'!$C$13:$C$62,'Summary of Cost by Organisation'!$C34)</f>
        <v>0</v>
      </c>
      <c r="I34" s="279">
        <f t="shared" ca="1" si="2"/>
        <v>0</v>
      </c>
      <c r="J34" s="4"/>
    </row>
    <row r="35" spans="2:14" ht="30.75" customHeight="1" thickBot="1" x14ac:dyDescent="0.3">
      <c r="B35" s="4"/>
      <c r="C35" s="52" t="s">
        <v>6</v>
      </c>
      <c r="D35" s="271">
        <f t="shared" ref="D35:I35" ca="1" si="3">SUM(D15:D34)</f>
        <v>0</v>
      </c>
      <c r="E35" s="271">
        <f t="shared" ca="1" si="3"/>
        <v>0</v>
      </c>
      <c r="F35" s="271">
        <f t="shared" ca="1" si="3"/>
        <v>0</v>
      </c>
      <c r="G35" s="271">
        <f t="shared" ca="1" si="3"/>
        <v>0</v>
      </c>
      <c r="H35" s="271">
        <f t="shared" ca="1" si="3"/>
        <v>0</v>
      </c>
      <c r="I35" s="268">
        <f t="shared" ca="1" si="3"/>
        <v>0</v>
      </c>
      <c r="J35" s="4"/>
    </row>
    <row r="36" spans="2:14" ht="8.25" customHeight="1" x14ac:dyDescent="0.25">
      <c r="B36" s="4"/>
      <c r="C36" s="4"/>
      <c r="D36" s="4"/>
      <c r="E36" s="4"/>
      <c r="F36" s="4"/>
      <c r="G36" s="4"/>
      <c r="H36" s="4"/>
      <c r="I36" s="4"/>
      <c r="J36" s="4"/>
    </row>
    <row r="37" spans="2:14" ht="8.25" customHeight="1" thickBot="1" x14ac:dyDescent="0.3">
      <c r="B37" s="4"/>
      <c r="C37" s="4"/>
      <c r="D37" s="4"/>
      <c r="E37" s="4"/>
      <c r="F37" s="4"/>
      <c r="G37" s="4"/>
      <c r="H37" s="4"/>
      <c r="I37" s="4"/>
      <c r="J37" s="4"/>
    </row>
    <row r="38" spans="2:14" ht="30" customHeight="1" thickBot="1" x14ac:dyDescent="0.3">
      <c r="B38" s="4"/>
      <c r="C38" s="168" t="s">
        <v>29</v>
      </c>
      <c r="D38" s="255" t="s">
        <v>30</v>
      </c>
      <c r="E38" s="255" t="s">
        <v>31</v>
      </c>
      <c r="F38" s="255" t="s">
        <v>32</v>
      </c>
      <c r="G38" s="255" t="s">
        <v>33</v>
      </c>
      <c r="H38" s="256" t="s">
        <v>34</v>
      </c>
      <c r="I38" s="260" t="s">
        <v>35</v>
      </c>
      <c r="J38" s="4"/>
    </row>
    <row r="39" spans="2:14" ht="30" customHeight="1" x14ac:dyDescent="0.25">
      <c r="B39" s="51">
        <v>1</v>
      </c>
      <c r="C39" s="214" t="str">
        <f ca="1">IFERROR(OFFSET('1. Staff Posts&amp;Salary (Listing)'!$D$1,MATCH(B39,'1. Staff Posts&amp;Salary (Listing)'!$P:$P,0)-1,0),"")</f>
        <v/>
      </c>
      <c r="D39" s="275" t="str">
        <f ca="1">IFERROR(D15/$D$35,"")</f>
        <v/>
      </c>
      <c r="E39" s="275" t="str">
        <f ca="1">IFERROR(E15/$E$35,"")</f>
        <v/>
      </c>
      <c r="F39" s="275" t="str">
        <f ca="1">IFERROR(F15/$F$35,"")</f>
        <v/>
      </c>
      <c r="G39" s="275" t="str">
        <f ca="1">IFERROR(G15/$G$35,"")</f>
        <v/>
      </c>
      <c r="H39" s="275" t="str">
        <f ca="1">IFERROR(H15/$H$35,"")</f>
        <v/>
      </c>
      <c r="I39" s="281" t="str">
        <f ca="1">IFERROR(I15/$I$35,"")</f>
        <v/>
      </c>
      <c r="J39" s="4"/>
    </row>
    <row r="40" spans="2:14" ht="30" customHeight="1" x14ac:dyDescent="0.25">
      <c r="B40" s="51">
        <f>B39+1</f>
        <v>2</v>
      </c>
      <c r="C40" s="214" t="str">
        <f ca="1">IFERROR(OFFSET('1. Staff Posts&amp;Salary (Listing)'!$D$1,MATCH(B40,'1. Staff Posts&amp;Salary (Listing)'!$P:$P,0)-1,0),"")</f>
        <v/>
      </c>
      <c r="D40" s="275" t="str">
        <f t="shared" ref="D40:D58" ca="1" si="4">IFERROR(D16/$D$35,"")</f>
        <v/>
      </c>
      <c r="E40" s="275" t="str">
        <f t="shared" ref="E40:E58" ca="1" si="5">IFERROR(E16/$E$35,"")</f>
        <v/>
      </c>
      <c r="F40" s="275" t="str">
        <f t="shared" ref="F40:F58" ca="1" si="6">IFERROR(F16/$F$35,"")</f>
        <v/>
      </c>
      <c r="G40" s="275" t="str">
        <f t="shared" ref="G40:G58" ca="1" si="7">IFERROR(G16/$G$35,"")</f>
        <v/>
      </c>
      <c r="H40" s="275" t="str">
        <f t="shared" ref="H40:H58" ca="1" si="8">IFERROR(H16/$H$35,"")</f>
        <v/>
      </c>
      <c r="I40" s="281" t="str">
        <f t="shared" ref="I40:I58" ca="1" si="9">IFERROR(I16/$I$35,"")</f>
        <v/>
      </c>
      <c r="J40" s="4"/>
      <c r="N40" s="160"/>
    </row>
    <row r="41" spans="2:14" ht="30" customHeight="1" x14ac:dyDescent="0.25">
      <c r="B41" s="51">
        <f t="shared" ref="B41:B58" si="10">B40+1</f>
        <v>3</v>
      </c>
      <c r="C41" s="214" t="str">
        <f ca="1">IFERROR(OFFSET('1. Staff Posts&amp;Salary (Listing)'!$D$1,MATCH(B41,'1. Staff Posts&amp;Salary (Listing)'!$P:$P,0)-1,0),"")</f>
        <v/>
      </c>
      <c r="D41" s="275" t="str">
        <f t="shared" ca="1" si="4"/>
        <v/>
      </c>
      <c r="E41" s="275" t="str">
        <f t="shared" ca="1" si="5"/>
        <v/>
      </c>
      <c r="F41" s="275" t="str">
        <f t="shared" ca="1" si="6"/>
        <v/>
      </c>
      <c r="G41" s="275" t="str">
        <f t="shared" ca="1" si="7"/>
        <v/>
      </c>
      <c r="H41" s="275" t="str">
        <f t="shared" ca="1" si="8"/>
        <v/>
      </c>
      <c r="I41" s="281" t="str">
        <f t="shared" ca="1" si="9"/>
        <v/>
      </c>
      <c r="J41" s="4"/>
      <c r="N41" s="160"/>
    </row>
    <row r="42" spans="2:14" ht="30" customHeight="1" x14ac:dyDescent="0.25">
      <c r="B42" s="51">
        <f t="shared" si="10"/>
        <v>4</v>
      </c>
      <c r="C42" s="214" t="str">
        <f ca="1">IFERROR(OFFSET('1. Staff Posts&amp;Salary (Listing)'!$D$1,MATCH(B42,'1. Staff Posts&amp;Salary (Listing)'!$P:$P,0)-1,0),"")</f>
        <v/>
      </c>
      <c r="D42" s="275" t="str">
        <f t="shared" ca="1" si="4"/>
        <v/>
      </c>
      <c r="E42" s="275" t="str">
        <f t="shared" ca="1" si="5"/>
        <v/>
      </c>
      <c r="F42" s="275" t="str">
        <f t="shared" ca="1" si="6"/>
        <v/>
      </c>
      <c r="G42" s="275" t="str">
        <f t="shared" ca="1" si="7"/>
        <v/>
      </c>
      <c r="H42" s="275" t="str">
        <f t="shared" ca="1" si="8"/>
        <v/>
      </c>
      <c r="I42" s="281" t="str">
        <f t="shared" ca="1" si="9"/>
        <v/>
      </c>
      <c r="J42" s="4"/>
      <c r="N42" s="160"/>
    </row>
    <row r="43" spans="2:14" ht="30" customHeight="1" x14ac:dyDescent="0.25">
      <c r="B43" s="51">
        <f t="shared" si="10"/>
        <v>5</v>
      </c>
      <c r="C43" s="214" t="str">
        <f ca="1">IFERROR(OFFSET('1. Staff Posts&amp;Salary (Listing)'!$D$1,MATCH(B43,'1. Staff Posts&amp;Salary (Listing)'!$P:$P,0)-1,0),"")</f>
        <v/>
      </c>
      <c r="D43" s="275" t="str">
        <f t="shared" ca="1" si="4"/>
        <v/>
      </c>
      <c r="E43" s="275" t="str">
        <f t="shared" ca="1" si="5"/>
        <v/>
      </c>
      <c r="F43" s="275" t="str">
        <f t="shared" ca="1" si="6"/>
        <v/>
      </c>
      <c r="G43" s="275" t="str">
        <f t="shared" ca="1" si="7"/>
        <v/>
      </c>
      <c r="H43" s="275" t="str">
        <f t="shared" ca="1" si="8"/>
        <v/>
      </c>
      <c r="I43" s="281" t="str">
        <f t="shared" ca="1" si="9"/>
        <v/>
      </c>
      <c r="J43" s="4"/>
      <c r="N43" s="160"/>
    </row>
    <row r="44" spans="2:14" ht="30" customHeight="1" x14ac:dyDescent="0.25">
      <c r="B44" s="51">
        <f t="shared" si="10"/>
        <v>6</v>
      </c>
      <c r="C44" s="214" t="str">
        <f ca="1">IFERROR(OFFSET('1. Staff Posts&amp;Salary (Listing)'!$D$1,MATCH(B44,'1. Staff Posts&amp;Salary (Listing)'!$P:$P,0)-1,0),"")</f>
        <v/>
      </c>
      <c r="D44" s="275" t="str">
        <f t="shared" ca="1" si="4"/>
        <v/>
      </c>
      <c r="E44" s="275" t="str">
        <f t="shared" ca="1" si="5"/>
        <v/>
      </c>
      <c r="F44" s="275" t="str">
        <f t="shared" ca="1" si="6"/>
        <v/>
      </c>
      <c r="G44" s="275" t="str">
        <f t="shared" ca="1" si="7"/>
        <v/>
      </c>
      <c r="H44" s="275" t="str">
        <f t="shared" ca="1" si="8"/>
        <v/>
      </c>
      <c r="I44" s="281" t="str">
        <f t="shared" ca="1" si="9"/>
        <v/>
      </c>
      <c r="J44" s="4"/>
      <c r="N44" s="160"/>
    </row>
    <row r="45" spans="2:14" ht="30" customHeight="1" x14ac:dyDescent="0.25">
      <c r="B45" s="51">
        <f t="shared" si="10"/>
        <v>7</v>
      </c>
      <c r="C45" s="214" t="str">
        <f ca="1">IFERROR(OFFSET('1. Staff Posts&amp;Salary (Listing)'!$D$1,MATCH(B45,'1. Staff Posts&amp;Salary (Listing)'!$P:$P,0)-1,0),"")</f>
        <v/>
      </c>
      <c r="D45" s="275" t="str">
        <f t="shared" ca="1" si="4"/>
        <v/>
      </c>
      <c r="E45" s="275" t="str">
        <f t="shared" ca="1" si="5"/>
        <v/>
      </c>
      <c r="F45" s="275" t="str">
        <f t="shared" ca="1" si="6"/>
        <v/>
      </c>
      <c r="G45" s="275" t="str">
        <f t="shared" ca="1" si="7"/>
        <v/>
      </c>
      <c r="H45" s="275" t="str">
        <f t="shared" ca="1" si="8"/>
        <v/>
      </c>
      <c r="I45" s="281" t="str">
        <f t="shared" ca="1" si="9"/>
        <v/>
      </c>
      <c r="J45" s="4"/>
      <c r="N45" s="160"/>
    </row>
    <row r="46" spans="2:14" ht="30" customHeight="1" x14ac:dyDescent="0.25">
      <c r="B46" s="51">
        <f t="shared" si="10"/>
        <v>8</v>
      </c>
      <c r="C46" s="214" t="str">
        <f ca="1">IFERROR(OFFSET('1. Staff Posts&amp;Salary (Listing)'!$D$1,MATCH(B46,'1. Staff Posts&amp;Salary (Listing)'!$P:$P,0)-1,0),"")</f>
        <v/>
      </c>
      <c r="D46" s="275" t="str">
        <f t="shared" ca="1" si="4"/>
        <v/>
      </c>
      <c r="E46" s="275" t="str">
        <f t="shared" ca="1" si="5"/>
        <v/>
      </c>
      <c r="F46" s="275" t="str">
        <f t="shared" ca="1" si="6"/>
        <v/>
      </c>
      <c r="G46" s="275" t="str">
        <f t="shared" ca="1" si="7"/>
        <v/>
      </c>
      <c r="H46" s="275" t="str">
        <f t="shared" ca="1" si="8"/>
        <v/>
      </c>
      <c r="I46" s="281" t="str">
        <f t="shared" ca="1" si="9"/>
        <v/>
      </c>
      <c r="J46" s="4"/>
      <c r="N46" s="160"/>
    </row>
    <row r="47" spans="2:14" ht="30" customHeight="1" x14ac:dyDescent="0.25">
      <c r="B47" s="51">
        <f t="shared" si="10"/>
        <v>9</v>
      </c>
      <c r="C47" s="214" t="str">
        <f ca="1">IFERROR(OFFSET('1. Staff Posts&amp;Salary (Listing)'!$D$1,MATCH(B47,'1. Staff Posts&amp;Salary (Listing)'!$P:$P,0)-1,0),"")</f>
        <v/>
      </c>
      <c r="D47" s="275" t="str">
        <f t="shared" ca="1" si="4"/>
        <v/>
      </c>
      <c r="E47" s="275" t="str">
        <f t="shared" ca="1" si="5"/>
        <v/>
      </c>
      <c r="F47" s="275" t="str">
        <f t="shared" ca="1" si="6"/>
        <v/>
      </c>
      <c r="G47" s="275" t="str">
        <f t="shared" ca="1" si="7"/>
        <v/>
      </c>
      <c r="H47" s="275" t="str">
        <f t="shared" ca="1" si="8"/>
        <v/>
      </c>
      <c r="I47" s="281" t="str">
        <f t="shared" ca="1" si="9"/>
        <v/>
      </c>
      <c r="J47" s="4"/>
      <c r="N47" s="160"/>
    </row>
    <row r="48" spans="2:14" ht="30" customHeight="1" x14ac:dyDescent="0.25">
      <c r="B48" s="51">
        <f t="shared" si="10"/>
        <v>10</v>
      </c>
      <c r="C48" s="214" t="str">
        <f ca="1">IFERROR(OFFSET('1. Staff Posts&amp;Salary (Listing)'!$D$1,MATCH(B48,'1. Staff Posts&amp;Salary (Listing)'!$P:$P,0)-1,0),"")</f>
        <v/>
      </c>
      <c r="D48" s="275" t="str">
        <f t="shared" ca="1" si="4"/>
        <v/>
      </c>
      <c r="E48" s="275" t="str">
        <f t="shared" ca="1" si="5"/>
        <v/>
      </c>
      <c r="F48" s="275" t="str">
        <f t="shared" ca="1" si="6"/>
        <v/>
      </c>
      <c r="G48" s="275" t="str">
        <f t="shared" ca="1" si="7"/>
        <v/>
      </c>
      <c r="H48" s="275" t="str">
        <f t="shared" ca="1" si="8"/>
        <v/>
      </c>
      <c r="I48" s="281" t="str">
        <f t="shared" ca="1" si="9"/>
        <v/>
      </c>
      <c r="J48" s="4"/>
      <c r="N48" s="160"/>
    </row>
    <row r="49" spans="2:14" ht="30" customHeight="1" x14ac:dyDescent="0.25">
      <c r="B49" s="51">
        <f t="shared" si="10"/>
        <v>11</v>
      </c>
      <c r="C49" s="214" t="str">
        <f ca="1">IFERROR(OFFSET('1. Staff Posts&amp;Salary (Listing)'!$D$1,MATCH(B49,'1. Staff Posts&amp;Salary (Listing)'!$P:$P,0)-1,0),"")</f>
        <v/>
      </c>
      <c r="D49" s="275" t="str">
        <f t="shared" ca="1" si="4"/>
        <v/>
      </c>
      <c r="E49" s="275" t="str">
        <f t="shared" ca="1" si="5"/>
        <v/>
      </c>
      <c r="F49" s="275" t="str">
        <f t="shared" ca="1" si="6"/>
        <v/>
      </c>
      <c r="G49" s="275" t="str">
        <f t="shared" ca="1" si="7"/>
        <v/>
      </c>
      <c r="H49" s="275" t="str">
        <f t="shared" ca="1" si="8"/>
        <v/>
      </c>
      <c r="I49" s="281" t="str">
        <f t="shared" ca="1" si="9"/>
        <v/>
      </c>
      <c r="J49" s="4"/>
      <c r="N49" s="160"/>
    </row>
    <row r="50" spans="2:14" ht="30" customHeight="1" x14ac:dyDescent="0.25">
      <c r="B50" s="51">
        <f t="shared" si="10"/>
        <v>12</v>
      </c>
      <c r="C50" s="214" t="str">
        <f ca="1">IFERROR(OFFSET('1. Staff Posts&amp;Salary (Listing)'!$D$1,MATCH(B50,'1. Staff Posts&amp;Salary (Listing)'!$P:$P,0)-1,0),"")</f>
        <v/>
      </c>
      <c r="D50" s="275" t="str">
        <f t="shared" ca="1" si="4"/>
        <v/>
      </c>
      <c r="E50" s="275" t="str">
        <f t="shared" ca="1" si="5"/>
        <v/>
      </c>
      <c r="F50" s="275" t="str">
        <f t="shared" ca="1" si="6"/>
        <v/>
      </c>
      <c r="G50" s="275" t="str">
        <f t="shared" ca="1" si="7"/>
        <v/>
      </c>
      <c r="H50" s="275" t="str">
        <f t="shared" ca="1" si="8"/>
        <v/>
      </c>
      <c r="I50" s="281" t="str">
        <f t="shared" ca="1" si="9"/>
        <v/>
      </c>
      <c r="J50" s="4"/>
      <c r="N50" s="160"/>
    </row>
    <row r="51" spans="2:14" ht="30" customHeight="1" x14ac:dyDescent="0.25">
      <c r="B51" s="51">
        <f t="shared" si="10"/>
        <v>13</v>
      </c>
      <c r="C51" s="214" t="str">
        <f ca="1">IFERROR(OFFSET('1. Staff Posts&amp;Salary (Listing)'!$D$1,MATCH(B51,'1. Staff Posts&amp;Salary (Listing)'!$P:$P,0)-1,0),"")</f>
        <v/>
      </c>
      <c r="D51" s="275" t="str">
        <f t="shared" ca="1" si="4"/>
        <v/>
      </c>
      <c r="E51" s="275" t="str">
        <f t="shared" ca="1" si="5"/>
        <v/>
      </c>
      <c r="F51" s="275" t="str">
        <f t="shared" ca="1" si="6"/>
        <v/>
      </c>
      <c r="G51" s="275" t="str">
        <f t="shared" ca="1" si="7"/>
        <v/>
      </c>
      <c r="H51" s="275" t="str">
        <f t="shared" ca="1" si="8"/>
        <v/>
      </c>
      <c r="I51" s="281" t="str">
        <f t="shared" ca="1" si="9"/>
        <v/>
      </c>
      <c r="J51" s="4"/>
      <c r="N51" s="160"/>
    </row>
    <row r="52" spans="2:14" ht="30" customHeight="1" x14ac:dyDescent="0.25">
      <c r="B52" s="51">
        <f t="shared" si="10"/>
        <v>14</v>
      </c>
      <c r="C52" s="214" t="str">
        <f ca="1">IFERROR(OFFSET('1. Staff Posts&amp;Salary (Listing)'!$D$1,MATCH(B52,'1. Staff Posts&amp;Salary (Listing)'!$P:$P,0)-1,0),"")</f>
        <v/>
      </c>
      <c r="D52" s="275" t="str">
        <f t="shared" ca="1" si="4"/>
        <v/>
      </c>
      <c r="E52" s="275" t="str">
        <f t="shared" ca="1" si="5"/>
        <v/>
      </c>
      <c r="F52" s="275" t="str">
        <f t="shared" ca="1" si="6"/>
        <v/>
      </c>
      <c r="G52" s="275" t="str">
        <f t="shared" ca="1" si="7"/>
        <v/>
      </c>
      <c r="H52" s="275" t="str">
        <f t="shared" ca="1" si="8"/>
        <v/>
      </c>
      <c r="I52" s="281" t="str">
        <f t="shared" ca="1" si="9"/>
        <v/>
      </c>
      <c r="J52" s="4"/>
      <c r="N52" s="160"/>
    </row>
    <row r="53" spans="2:14" ht="30" customHeight="1" x14ac:dyDescent="0.25">
      <c r="B53" s="51">
        <f t="shared" si="10"/>
        <v>15</v>
      </c>
      <c r="C53" s="214" t="str">
        <f ca="1">IFERROR(OFFSET('1. Staff Posts&amp;Salary (Listing)'!$D$1,MATCH(B53,'1. Staff Posts&amp;Salary (Listing)'!$P:$P,0)-1,0),"")</f>
        <v/>
      </c>
      <c r="D53" s="275" t="str">
        <f t="shared" ca="1" si="4"/>
        <v/>
      </c>
      <c r="E53" s="275" t="str">
        <f t="shared" ca="1" si="5"/>
        <v/>
      </c>
      <c r="F53" s="275" t="str">
        <f t="shared" ca="1" si="6"/>
        <v/>
      </c>
      <c r="G53" s="275" t="str">
        <f t="shared" ca="1" si="7"/>
        <v/>
      </c>
      <c r="H53" s="275" t="str">
        <f t="shared" ca="1" si="8"/>
        <v/>
      </c>
      <c r="I53" s="281" t="str">
        <f t="shared" ca="1" si="9"/>
        <v/>
      </c>
      <c r="J53" s="4"/>
    </row>
    <row r="54" spans="2:14" ht="30" customHeight="1" x14ac:dyDescent="0.25">
      <c r="B54" s="51">
        <f t="shared" si="10"/>
        <v>16</v>
      </c>
      <c r="C54" s="214" t="str">
        <f ca="1">IFERROR(OFFSET('1. Staff Posts&amp;Salary (Listing)'!$D$1,MATCH(B54,'1. Staff Posts&amp;Salary (Listing)'!$P:$P,0)-1,0),"")</f>
        <v/>
      </c>
      <c r="D54" s="275" t="str">
        <f t="shared" ca="1" si="4"/>
        <v/>
      </c>
      <c r="E54" s="275" t="str">
        <f t="shared" ca="1" si="5"/>
        <v/>
      </c>
      <c r="F54" s="275" t="str">
        <f t="shared" ca="1" si="6"/>
        <v/>
      </c>
      <c r="G54" s="275" t="str">
        <f t="shared" ca="1" si="7"/>
        <v/>
      </c>
      <c r="H54" s="275" t="str">
        <f t="shared" ca="1" si="8"/>
        <v/>
      </c>
      <c r="I54" s="281" t="str">
        <f t="shared" ca="1" si="9"/>
        <v/>
      </c>
      <c r="J54" s="4"/>
    </row>
    <row r="55" spans="2:14" ht="30" customHeight="1" x14ac:dyDescent="0.25">
      <c r="B55" s="51">
        <f t="shared" si="10"/>
        <v>17</v>
      </c>
      <c r="C55" s="214" t="str">
        <f ca="1">IFERROR(OFFSET('1. Staff Posts&amp;Salary (Listing)'!$D$1,MATCH(B55,'1. Staff Posts&amp;Salary (Listing)'!$P:$P,0)-1,0),"")</f>
        <v/>
      </c>
      <c r="D55" s="275" t="str">
        <f t="shared" ca="1" si="4"/>
        <v/>
      </c>
      <c r="E55" s="275" t="str">
        <f t="shared" ca="1" si="5"/>
        <v/>
      </c>
      <c r="F55" s="275" t="str">
        <f t="shared" ca="1" si="6"/>
        <v/>
      </c>
      <c r="G55" s="275" t="str">
        <f t="shared" ca="1" si="7"/>
        <v/>
      </c>
      <c r="H55" s="275" t="str">
        <f t="shared" ca="1" si="8"/>
        <v/>
      </c>
      <c r="I55" s="281" t="str">
        <f t="shared" ca="1" si="9"/>
        <v/>
      </c>
      <c r="J55" s="4"/>
    </row>
    <row r="56" spans="2:14" ht="30" customHeight="1" x14ac:dyDescent="0.25">
      <c r="B56" s="51">
        <f t="shared" si="10"/>
        <v>18</v>
      </c>
      <c r="C56" s="214" t="str">
        <f ca="1">IFERROR(OFFSET('1. Staff Posts&amp;Salary (Listing)'!$D$1,MATCH(B56,'1. Staff Posts&amp;Salary (Listing)'!$P:$P,0)-1,0),"")</f>
        <v/>
      </c>
      <c r="D56" s="275" t="str">
        <f t="shared" ca="1" si="4"/>
        <v/>
      </c>
      <c r="E56" s="275" t="str">
        <f t="shared" ca="1" si="5"/>
        <v/>
      </c>
      <c r="F56" s="275" t="str">
        <f t="shared" ca="1" si="6"/>
        <v/>
      </c>
      <c r="G56" s="275" t="str">
        <f t="shared" ca="1" si="7"/>
        <v/>
      </c>
      <c r="H56" s="275" t="str">
        <f t="shared" ca="1" si="8"/>
        <v/>
      </c>
      <c r="I56" s="281" t="str">
        <f t="shared" ca="1" si="9"/>
        <v/>
      </c>
      <c r="J56" s="4"/>
    </row>
    <row r="57" spans="2:14" ht="30" customHeight="1" x14ac:dyDescent="0.25">
      <c r="B57" s="51">
        <f t="shared" si="10"/>
        <v>19</v>
      </c>
      <c r="C57" s="214" t="str">
        <f ca="1">IFERROR(OFFSET('1. Staff Posts&amp;Salary (Listing)'!$D$1,MATCH(B57,'1. Staff Posts&amp;Salary (Listing)'!$P:$P,0)-1,0),"")</f>
        <v/>
      </c>
      <c r="D57" s="275" t="str">
        <f t="shared" ca="1" si="4"/>
        <v/>
      </c>
      <c r="E57" s="275" t="str">
        <f t="shared" ca="1" si="5"/>
        <v/>
      </c>
      <c r="F57" s="275" t="str">
        <f t="shared" ca="1" si="6"/>
        <v/>
      </c>
      <c r="G57" s="275" t="str">
        <f t="shared" ca="1" si="7"/>
        <v/>
      </c>
      <c r="H57" s="275" t="str">
        <f t="shared" ca="1" si="8"/>
        <v/>
      </c>
      <c r="I57" s="281" t="str">
        <f t="shared" ca="1" si="9"/>
        <v/>
      </c>
      <c r="J57" s="4"/>
    </row>
    <row r="58" spans="2:14" ht="30" customHeight="1" thickBot="1" x14ac:dyDescent="0.3">
      <c r="B58" s="51">
        <f t="shared" si="10"/>
        <v>20</v>
      </c>
      <c r="C58" s="214" t="str">
        <f ca="1">IFERROR(OFFSET('1. Staff Posts&amp;Salary (Listing)'!$D$1,MATCH(B58,'1. Staff Posts&amp;Salary (Listing)'!$P:$P,0)-1,0),"")</f>
        <v/>
      </c>
      <c r="D58" s="275" t="str">
        <f t="shared" ca="1" si="4"/>
        <v/>
      </c>
      <c r="E58" s="275" t="str">
        <f t="shared" ca="1" si="5"/>
        <v/>
      </c>
      <c r="F58" s="275" t="str">
        <f t="shared" ca="1" si="6"/>
        <v/>
      </c>
      <c r="G58" s="275" t="str">
        <f t="shared" ca="1" si="7"/>
        <v/>
      </c>
      <c r="H58" s="275" t="str">
        <f t="shared" ca="1" si="8"/>
        <v/>
      </c>
      <c r="I58" s="281" t="str">
        <f t="shared" ca="1" si="9"/>
        <v/>
      </c>
      <c r="J58" s="4"/>
    </row>
    <row r="59" spans="2:14" ht="30" customHeight="1" thickBot="1" x14ac:dyDescent="0.3">
      <c r="B59" s="4"/>
      <c r="C59" s="52" t="s">
        <v>6</v>
      </c>
      <c r="D59" s="277">
        <f t="shared" ref="D59:I59" ca="1" si="11">SUM(D39:D58)</f>
        <v>0</v>
      </c>
      <c r="E59" s="277">
        <f t="shared" ca="1" si="11"/>
        <v>0</v>
      </c>
      <c r="F59" s="277">
        <f t="shared" ca="1" si="11"/>
        <v>0</v>
      </c>
      <c r="G59" s="277">
        <f t="shared" ca="1" si="11"/>
        <v>0</v>
      </c>
      <c r="H59" s="277">
        <f t="shared" ca="1" si="11"/>
        <v>0</v>
      </c>
      <c r="I59" s="277">
        <f t="shared" ca="1" si="11"/>
        <v>0</v>
      </c>
      <c r="J59" s="4"/>
    </row>
    <row r="60" spans="2:14" ht="8.25" customHeight="1" x14ac:dyDescent="0.25">
      <c r="B60" s="4"/>
      <c r="C60" s="4"/>
      <c r="D60" s="4"/>
      <c r="E60" s="4"/>
      <c r="F60" s="4"/>
      <c r="G60" s="4"/>
      <c r="H60" s="4"/>
      <c r="I60" s="4"/>
      <c r="J60" s="4"/>
    </row>
    <row r="61" spans="2:14" ht="8.25" customHeight="1" thickBot="1" x14ac:dyDescent="0.3">
      <c r="B61" s="4"/>
      <c r="C61" s="4"/>
      <c r="D61" s="4"/>
      <c r="E61" s="4"/>
      <c r="F61" s="4"/>
      <c r="G61" s="4"/>
      <c r="H61" s="4"/>
      <c r="I61" s="4"/>
      <c r="J61" s="4"/>
    </row>
    <row r="62" spans="2:14" ht="30" customHeight="1" thickBot="1" x14ac:dyDescent="0.3">
      <c r="B62" s="4"/>
      <c r="C62" s="168" t="s">
        <v>29</v>
      </c>
      <c r="D62" s="255" t="s">
        <v>30</v>
      </c>
      <c r="E62" s="255" t="s">
        <v>31</v>
      </c>
      <c r="F62" s="255" t="s">
        <v>32</v>
      </c>
      <c r="G62" s="255" t="s">
        <v>33</v>
      </c>
      <c r="H62" s="256" t="s">
        <v>34</v>
      </c>
      <c r="I62" s="260" t="s">
        <v>35</v>
      </c>
      <c r="J62" s="4"/>
    </row>
    <row r="63" spans="2:14" ht="30" customHeight="1" x14ac:dyDescent="0.25">
      <c r="B63" s="51">
        <v>1</v>
      </c>
      <c r="C63" s="214" t="str">
        <f ca="1">IFERROR(OFFSET('1. Staff Posts&amp;Salary (Listing)'!$E$1,MATCH(B63,'1. Staff Posts&amp;Salary (Listing)'!$Q:$Q,0)-1,0),"")</f>
        <v>(Select)</v>
      </c>
      <c r="D63" s="269">
        <f ca="1">SUMIFS('2. Staff Costs (Annual)'!$N$13:$N$312,'2. Staff Costs (Annual)'!$G$13:$G$312,IF($C$11="ALL THEMES","*",$C$11),'2. Staff Costs (Annual)'!$E$13:$E$312,$C63)+SUMIFS('3.Travel,Subsistence&amp;Conference'!$K$12:$K$70,'3.Travel,Subsistence&amp;Conference'!$H$12:$H$70,IF($C$11="ALL THEMES","*",$C$11),'3.Travel,Subsistence&amp;Conference'!$F$12:$F$70,'Summary of Cost by Organisation'!$C63)+SUMIFS('4. Equipment'!$J$12:$J$82,'4. Equipment'!$G$12:$G$82,IF($C$11="ALL THEMES","*",$C$11),'4. Equipment'!$E$12:$E$82,$C63)+SUMIFS('5. Consumables'!$J$12:$J$61,'5. Consumables'!$G$12:$G$61,IF($C$11="ALL THEMES","*",$C$11),'5. Consumables'!$E$12:$E$61,'Summary of Cost by Organisation'!$C63)+SUMIFS('6. CEI'!$J$12:$J$61,'6. CEI'!$G$12:$G$61,IF($C$11="ALL THEMES","*",$C$11),'6. CEI'!$E$12:$E$61,'Summary of Cost by Organisation'!$C63)+SUMIFS('7. Dissemination'!$J$12:$J$61,'7. Dissemination'!$G$12:$G$61,IF($C$11="ALL THEMES","*",$C$11),'7. Dissemination'!$E$12:$E$61,'Summary of Cost by Organisation'!$C63)+SUMIFS('8.MonitoringEvaluation&amp;Learning'!$J$12:$J$61,'8.MonitoringEvaluation&amp;Learning'!$G$12:$G$61,IF($C$11="ALL THEMES","*",$C$11),'8.MonitoringEvaluation&amp;Learning'!$E$12:$E$61,'Summary of Cost by Organisation'!$C63)+SUMIFS('9. Other Direct Costs '!$J$12:$J$61,'9. Other Direct Costs '!$G$12:$G$61,IF($C$11="ALL THEMES","*",$C$11),'9. Other Direct Costs '!$E$12:$E$61,'Summary of Cost by Organisation'!$C63)+SUMIFS('10. Indirect Costs'!$L$13:$L$62,'10. Indirect Costs'!$F$13:$F$62,IF($C$11="ALL THEMES","*",$C$11),'10. Indirect Costs'!$D$13:$D$62,'Summary of Cost by Organisation'!$C63)</f>
        <v>0</v>
      </c>
      <c r="E63" s="269">
        <f ca="1">SUMIFS('2. Staff Costs (Annual)'!$S$13:$S$312,'2. Staff Costs (Annual)'!$G$13:$G$312,IF($C$11="ALL THEMES","*",$C$11),'2. Staff Costs (Annual)'!$E$13:$E$312,$C63)+SUMIFS('3.Travel,Subsistence&amp;Conference'!$M$12:$M$70,'3.Travel,Subsistence&amp;Conference'!$H$12:$H$70,IF($C$11="ALL THEMES","*",$C$11),'3.Travel,Subsistence&amp;Conference'!$F$12:$F$70,'Summary of Cost by Organisation'!$C63)+SUMIFS('4. Equipment'!$L$12:$L$82,'4. Equipment'!$G$12:$G$82,IF($C$11="ALL THEMES","*",$C$11),'4. Equipment'!$E$12:$E$82,$C63)+SUMIFS('5. Consumables'!$L$12:$L$61,'5. Consumables'!$G$12:$G$61,IF($C$11="ALL THEMES","*",$C$11),'5. Consumables'!$E$12:$E$61,'Summary of Cost by Organisation'!$C63)+SUMIFS('6. CEI'!$L$12:$L$61,'6. CEI'!$G$12:$G$61,IF($C$11="ALL THEMES","*",$C$11),'6. CEI'!$E$12:$E$61,'Summary of Cost by Organisation'!$C63)+SUMIFS('7. Dissemination'!$L$12:$L$61,'7. Dissemination'!$G$12:$G$61,IF($C$11="ALL THEMES","*",$C$11),'7. Dissemination'!$E$12:$E$61,'Summary of Cost by Organisation'!$C63)+SUMIFS('8.MonitoringEvaluation&amp;Learning'!$L$12:$L$61,'8.MonitoringEvaluation&amp;Learning'!$G$12:$G$61,IF($C$11="ALL THEMES","*",$C$11),'8.MonitoringEvaluation&amp;Learning'!$E$12:$E$61,'Summary of Cost by Organisation'!$C63)+SUMIFS('9. Other Direct Costs '!$L$12:$L$61,'9. Other Direct Costs '!$G$12:$G$61,IF($C$11="ALL THEMES","*",$C$11),'9. Other Direct Costs '!$E$12:$E$61,'Summary of Cost by Organisation'!$C63)+SUMIFS('10. Indirect Costs'!$P$13:$P$62,'10. Indirect Costs'!$F$13:$F$62,IF($C$11="ALL THEMES","*",$C$11),'10. Indirect Costs'!$D$13:$D$62,'Summary of Cost by Organisation'!$C63)</f>
        <v>0</v>
      </c>
      <c r="F63" s="269">
        <f ca="1">SUMIFS('2. Staff Costs (Annual)'!$X$13:$X$312,'2. Staff Costs (Annual)'!$G$13:$G$312,IF($C$11="ALL THEMES","*",$C$11),'2. Staff Costs (Annual)'!$E$13:$E$312,$C63)+SUMIFS('3.Travel,Subsistence&amp;Conference'!$O$12:$O$70,'3.Travel,Subsistence&amp;Conference'!$H$12:$H$70,IF($C$11="ALL THEMES","*",$C$11),'3.Travel,Subsistence&amp;Conference'!$F$12:$F$70,'Summary of Cost by Organisation'!$C63)+SUMIFS('4. Equipment'!$N$12:$N$82,'4. Equipment'!$G$12:$G$82,IF($C$11="ALL THEMES","*",$C$11),'4. Equipment'!$E$12:$E$82,$C63)+SUMIFS('5. Consumables'!$N$12:$N$61,'5. Consumables'!$G$12:$G$61,IF($C$11="ALL THEMES","*",$C$11),'5. Consumables'!$E$12:$E$61,'Summary of Cost by Organisation'!$C63)+SUMIFS('6. CEI'!$N$12:$N$61,'6. CEI'!$G$12:$G$61,IF($C$11="ALL THEMES","*",$C$11),'6. CEI'!$E$12:$E$61,'Summary of Cost by Organisation'!$C63)+SUMIFS('7. Dissemination'!$N$12:$N$61,'7. Dissemination'!$G$12:$G$61,IF($C$11="ALL THEMES","*",$C$11),'7. Dissemination'!$E$12:$E$61,'Summary of Cost by Organisation'!$C63)+SUMIFS('8.MonitoringEvaluation&amp;Learning'!$N$12:$N$61,'8.MonitoringEvaluation&amp;Learning'!$G$12:$G$61,IF($C$11="ALL THEMES","*",$C$11),'8.MonitoringEvaluation&amp;Learning'!$E$12:$E$61,'Summary of Cost by Organisation'!$C63)+SUMIFS('9. Other Direct Costs '!$N$12:$N$61,'9. Other Direct Costs '!$G$12:$G$61,IF($C$11="ALL THEMES","*",$C$11),'9. Other Direct Costs '!$E$12:$E$61,'Summary of Cost by Organisation'!$C63)+SUMIFS('10. Indirect Costs'!$T$13:$T$62,'10. Indirect Costs'!$F$13:$F$62,IF($C$11="ALL THEMES","*",$C$11),'10. Indirect Costs'!$D$13:$D$62,'Summary of Cost by Organisation'!$C63)</f>
        <v>0</v>
      </c>
      <c r="G63" s="269">
        <f ca="1">SUMIFS('2. Staff Costs (Annual)'!$AC$13:$AC$312,'2. Staff Costs (Annual)'!$G$13:$G$312,IF($C$11="ALL THEMES","*",$C$11),'2. Staff Costs (Annual)'!$E$13:$E$312,$C63)+SUMIFS('3.Travel,Subsistence&amp;Conference'!$O$12:$O$70,'3.Travel,Subsistence&amp;Conference'!$H$12:$H$70,IF($C$11="ALL THEMES","*",$C$11),'3.Travel,Subsistence&amp;Conference'!$F$12:$F$70,'Summary of Cost by Organisation'!$C63)+SUMIFS('4. Equipment'!$P$12:$P$82,'4. Equipment'!$G$12:$G$82,IF($C$11="ALL THEMES","*",$C$11),'4. Equipment'!$E$12:$E$82,$C63)+SUMIFS('5. Consumables'!$P$12:$P$61,'5. Consumables'!$G$12:$G$61,IF($C$11="ALL THEMES","*",$C$11),'5. Consumables'!$E$12:$E$61,'Summary of Cost by Organisation'!$C63)+SUMIFS('6. CEI'!$P$12:$P$61,'6. CEI'!$G$12:$G$61,IF($C$11="ALL THEMES","*",$C$11),'6. CEI'!$E$12:$E$61,'Summary of Cost by Organisation'!$C63)+SUMIFS('7. Dissemination'!$P$12:$P$61,'7. Dissemination'!$G$12:$G$61,IF($C$11="ALL THEMES","*",$C$11),'7. Dissemination'!$E$12:$E$61,'Summary of Cost by Organisation'!$C63)+SUMIFS('8.MonitoringEvaluation&amp;Learning'!$P$12:$P$61,'8.MonitoringEvaluation&amp;Learning'!$G$12:$G$61,IF($C$11="ALL THEMES","*",$C$11),'8.MonitoringEvaluation&amp;Learning'!$E$12:$E$61,'Summary of Cost by Organisation'!$C63)+SUMIFS('9. Other Direct Costs '!$P$12:$P$61,'9. Other Direct Costs '!$G$12:$G$61,IF($C$11="ALL THEMES","*",$C$11),'9. Other Direct Costs '!$E$12:$E$61,'Summary of Cost by Organisation'!$C63)+SUMIFS('10. Indirect Costs'!$X$13:$X$62,'10. Indirect Costs'!$F$13:$F$62,IF($C$11="ALL THEMES","*",$C$11),'10. Indirect Costs'!$D$13:$D$62,'Summary of Cost by Organisation'!$C63)</f>
        <v>0</v>
      </c>
      <c r="H63" s="269">
        <f ca="1">SUMIFS('2. Staff Costs (Annual)'!$AH$13:$AH$312,'2. Staff Costs (Annual)'!$G$13:$G$312,IF($C$11="ALL THEMES","*",$C$11),'2. Staff Costs (Annual)'!$E$13:$E$312,$C63)+SUMIFS('3.Travel,Subsistence&amp;Conference'!$S$12:$S$70,'3.Travel,Subsistence&amp;Conference'!$H$12:$H$70,IF($C$11="ALL THEMES","*",$C$11),'3.Travel,Subsistence&amp;Conference'!$F$12:$F$70,'Summary of Cost by Organisation'!$C63)+SUMIFS('4. Equipment'!$R$12:$R$82,'4. Equipment'!$G$12:$G$82,IF($C$11="ALL THEMES","*",$C$11),'4. Equipment'!$E$12:$E$82,$C63)+SUMIFS('5. Consumables'!$R$12:$R$61,'5. Consumables'!$G$12:$G$61,IF($C$11="ALL THEMES","*",$C$11),'5. Consumables'!$E$12:$E$61,'Summary of Cost by Organisation'!$C63)+SUMIFS('6. CEI'!$R$12:$R$61,'6. CEI'!$G$12:$G$61,IF($C$11="ALL THEMES","*",$C$11),'6. CEI'!$E$12:$E$61,'Summary of Cost by Organisation'!$C63)+SUMIFS('7. Dissemination'!$R$12:$R$61,'7. Dissemination'!$G$12:$G$61,IF($C$11="ALL THEMES","*",$C$11),'7. Dissemination'!$E$12:$E$61,'Summary of Cost by Organisation'!$C63)+SUMIFS('8.MonitoringEvaluation&amp;Learning'!$R$12:$R$61,'8.MonitoringEvaluation&amp;Learning'!$G$12:$G$61,IF($C$11="ALL THEMES","*",$C$11),'8.MonitoringEvaluation&amp;Learning'!$E$12:$E$61,'Summary of Cost by Organisation'!$C63)+SUMIFS('9. Other Direct Costs '!$R$12:$R$61,'9. Other Direct Costs '!$G$12:$G$61,IF($C$11="ALL THEMES","*",$C$11),'9. Other Direct Costs '!$E$12:$E$61,'Summary of Cost by Organisation'!$C63)+SUMIFS('10. Indirect Costs'!$AB$13:$AB$62,'10. Indirect Costs'!$F$13:$F$62,IF($C$11="ALL THEMES","*",$C$11),'10. Indirect Costs'!$D$13:$D$62,'Summary of Cost by Organisation'!$C63)</f>
        <v>0</v>
      </c>
      <c r="I63" s="279">
        <f t="shared" ref="I63:I69" ca="1" si="12">SUM(D63:H63)</f>
        <v>0</v>
      </c>
      <c r="J63" s="4"/>
    </row>
    <row r="64" spans="2:14" ht="30" customHeight="1" x14ac:dyDescent="0.25">
      <c r="B64" s="51">
        <f t="shared" ref="B64:B69" si="13">B63+1</f>
        <v>2</v>
      </c>
      <c r="C64" s="214" t="str">
        <f ca="1">IFERROR(OFFSET('1. Staff Posts&amp;Salary (Listing)'!$E$1,MATCH(B64,'1. Staff Posts&amp;Salary (Listing)'!$Q:$Q,0)-1,0),"")</f>
        <v/>
      </c>
      <c r="D64" s="269">
        <f ca="1">SUMIFS('2. Staff Costs (Annual)'!$N$13:$N$312,'2. Staff Costs (Annual)'!$G$13:$G$312,IF($C$11="ALL THEMES","*",$C$11),'2. Staff Costs (Annual)'!$E$13:$E$312,$C64)+SUMIFS('3.Travel,Subsistence&amp;Conference'!$K$12:$K$70,'3.Travel,Subsistence&amp;Conference'!$H$12:$H$70,IF($C$11="ALL THEMES","*",$C$11),'3.Travel,Subsistence&amp;Conference'!$F$12:$F$70,'Summary of Cost by Organisation'!$C64)+SUMIFS('4. Equipment'!$J$12:$J$82,'4. Equipment'!$G$12:$G$82,IF($C$11="ALL THEMES","*",$C$11),'4. Equipment'!$E$12:$E$82,$C64)+SUMIFS('5. Consumables'!$J$12:$J$61,'5. Consumables'!$G$12:$G$61,IF($C$11="ALL THEMES","*",$C$11),'5. Consumables'!$E$12:$E$61,'Summary of Cost by Organisation'!$C64)+SUMIFS('6. CEI'!$J$12:$J$61,'6. CEI'!$G$12:$G$61,IF($C$11="ALL THEMES","*",$C$11),'6. CEI'!$E$12:$E$61,'Summary of Cost by Organisation'!$C64)+SUMIFS('7. Dissemination'!$J$12:$J$61,'7. Dissemination'!$G$12:$G$61,IF($C$11="ALL THEMES","*",$C$11),'7. Dissemination'!$E$12:$E$61,'Summary of Cost by Organisation'!$C64)+SUMIFS('8.MonitoringEvaluation&amp;Learning'!$J$12:$J$61,'8.MonitoringEvaluation&amp;Learning'!$G$12:$G$61,IF($C$11="ALL THEMES","*",$C$11),'8.MonitoringEvaluation&amp;Learning'!$E$12:$E$61,'Summary of Cost by Organisation'!$C64)+SUMIFS('9. Other Direct Costs '!$J$12:$J$61,'9. Other Direct Costs '!$G$12:$G$61,IF($C$11="ALL THEMES","*",$C$11),'9. Other Direct Costs '!$E$12:$E$61,'Summary of Cost by Organisation'!$C64)+SUMIFS('10. Indirect Costs'!$L$13:$L$62,'10. Indirect Costs'!$F$13:$F$62,IF($C$11="ALL THEMES","*",$C$11),'10. Indirect Costs'!$D$13:$D$62,'Summary of Cost by Organisation'!$C64)</f>
        <v>0</v>
      </c>
      <c r="E64" s="269">
        <f ca="1">SUMIFS('2. Staff Costs (Annual)'!$S$13:$S$312,'2. Staff Costs (Annual)'!$G$13:$G$312,IF($C$11="ALL THEMES","*",$C$11),'2. Staff Costs (Annual)'!$E$13:$E$312,$C64)+SUMIFS('3.Travel,Subsistence&amp;Conference'!$M$12:$M$70,'3.Travel,Subsistence&amp;Conference'!$H$12:$H$70,IF($C$11="ALL THEMES","*",$C$11),'3.Travel,Subsistence&amp;Conference'!$F$12:$F$70,'Summary of Cost by Organisation'!$C64)+SUMIFS('4. Equipment'!$L$12:$L$82,'4. Equipment'!$G$12:$G$82,IF($C$11="ALL THEMES","*",$C$11),'4. Equipment'!$E$12:$E$82,$C64)+SUMIFS('5. Consumables'!$L$12:$L$61,'5. Consumables'!$G$12:$G$61,IF($C$11="ALL THEMES","*",$C$11),'5. Consumables'!$E$12:$E$61,'Summary of Cost by Organisation'!$C64)+SUMIFS('6. CEI'!$L$12:$L$61,'6. CEI'!$G$12:$G$61,IF($C$11="ALL THEMES","*",$C$11),'6. CEI'!$E$12:$E$61,'Summary of Cost by Organisation'!$C64)+SUMIFS('7. Dissemination'!$L$12:$L$61,'7. Dissemination'!$G$12:$G$61,IF($C$11="ALL THEMES","*",$C$11),'7. Dissemination'!$E$12:$E$61,'Summary of Cost by Organisation'!$C64)+SUMIFS('8.MonitoringEvaluation&amp;Learning'!$L$12:$L$61,'8.MonitoringEvaluation&amp;Learning'!$G$12:$G$61,IF($C$11="ALL THEMES","*",$C$11),'8.MonitoringEvaluation&amp;Learning'!$E$12:$E$61,'Summary of Cost by Organisation'!$C64)+SUMIFS('9. Other Direct Costs '!$L$12:$L$61,'9. Other Direct Costs '!$G$12:$G$61,IF($C$11="ALL THEMES","*",$C$11),'9. Other Direct Costs '!$E$12:$E$61,'Summary of Cost by Organisation'!$C64)+SUMIFS('10. Indirect Costs'!$P$13:$P$62,'10. Indirect Costs'!$F$13:$F$62,IF($C$11="ALL THEMES","*",$C$11),'10. Indirect Costs'!$D$13:$D$62,'Summary of Cost by Organisation'!$C64)</f>
        <v>0</v>
      </c>
      <c r="F64" s="269">
        <f ca="1">SUMIFS('2. Staff Costs (Annual)'!$X$13:$X$312,'2. Staff Costs (Annual)'!$G$13:$G$312,IF($C$11="ALL THEMES","*",$C$11),'2. Staff Costs (Annual)'!$E$13:$E$312,$C64)+SUMIFS('3.Travel,Subsistence&amp;Conference'!$O$12:$O$70,'3.Travel,Subsistence&amp;Conference'!$H$12:$H$70,IF($C$11="ALL THEMES","*",$C$11),'3.Travel,Subsistence&amp;Conference'!$F$12:$F$70,'Summary of Cost by Organisation'!$C64)+SUMIFS('4. Equipment'!$N$12:$N$82,'4. Equipment'!$G$12:$G$82,IF($C$11="ALL THEMES","*",$C$11),'4. Equipment'!$E$12:$E$82,$C64)+SUMIFS('5. Consumables'!$N$12:$N$61,'5. Consumables'!$G$12:$G$61,IF($C$11="ALL THEMES","*",$C$11),'5. Consumables'!$E$12:$E$61,'Summary of Cost by Organisation'!$C64)+SUMIFS('6. CEI'!$N$12:$N$61,'6. CEI'!$G$12:$G$61,IF($C$11="ALL THEMES","*",$C$11),'6. CEI'!$E$12:$E$61,'Summary of Cost by Organisation'!$C64)+SUMIFS('7. Dissemination'!$N$12:$N$61,'7. Dissemination'!$G$12:$G$61,IF($C$11="ALL THEMES","*",$C$11),'7. Dissemination'!$E$12:$E$61,'Summary of Cost by Organisation'!$C64)+SUMIFS('8.MonitoringEvaluation&amp;Learning'!$N$12:$N$61,'8.MonitoringEvaluation&amp;Learning'!$G$12:$G$61,IF($C$11="ALL THEMES","*",$C$11),'8.MonitoringEvaluation&amp;Learning'!$E$12:$E$61,'Summary of Cost by Organisation'!$C64)+SUMIFS('9. Other Direct Costs '!$N$12:$N$61,'9. Other Direct Costs '!$G$12:$G$61,IF($C$11="ALL THEMES","*",$C$11),'9. Other Direct Costs '!$E$12:$E$61,'Summary of Cost by Organisation'!$C64)+SUMIFS('10. Indirect Costs'!$T$13:$T$62,'10. Indirect Costs'!$F$13:$F$62,IF($C$11="ALL THEMES","*",$C$11),'10. Indirect Costs'!$D$13:$D$62,'Summary of Cost by Organisation'!$C64)</f>
        <v>0</v>
      </c>
      <c r="G64" s="269">
        <f ca="1">SUMIFS('2. Staff Costs (Annual)'!$AC$13:$AC$312,'2. Staff Costs (Annual)'!$G$13:$G$312,IF($C$11="ALL THEMES","*",$C$11),'2. Staff Costs (Annual)'!$E$13:$E$312,$C64)+SUMIFS('3.Travel,Subsistence&amp;Conference'!$O$12:$O$70,'3.Travel,Subsistence&amp;Conference'!$H$12:$H$70,IF($C$11="ALL THEMES","*",$C$11),'3.Travel,Subsistence&amp;Conference'!$F$12:$F$70,'Summary of Cost by Organisation'!$C64)+SUMIFS('4. Equipment'!$P$12:$P$82,'4. Equipment'!$G$12:$G$82,IF($C$11="ALL THEMES","*",$C$11),'4. Equipment'!$E$12:$E$82,$C64)+SUMIFS('5. Consumables'!$P$12:$P$61,'5. Consumables'!$G$12:$G$61,IF($C$11="ALL THEMES","*",$C$11),'5. Consumables'!$E$12:$E$61,'Summary of Cost by Organisation'!$C64)+SUMIFS('6. CEI'!$P$12:$P$61,'6. CEI'!$G$12:$G$61,IF($C$11="ALL THEMES","*",$C$11),'6. CEI'!$E$12:$E$61,'Summary of Cost by Organisation'!$C64)+SUMIFS('7. Dissemination'!$P$12:$P$61,'7. Dissemination'!$G$12:$G$61,IF($C$11="ALL THEMES","*",$C$11),'7. Dissemination'!$E$12:$E$61,'Summary of Cost by Organisation'!$C64)+SUMIFS('8.MonitoringEvaluation&amp;Learning'!$P$12:$P$61,'8.MonitoringEvaluation&amp;Learning'!$G$12:$G$61,IF($C$11="ALL THEMES","*",$C$11),'8.MonitoringEvaluation&amp;Learning'!$E$12:$E$61,'Summary of Cost by Organisation'!$C64)+SUMIFS('9. Other Direct Costs '!$P$12:$P$61,'9. Other Direct Costs '!$G$12:$G$61,IF($C$11="ALL THEMES","*",$C$11),'9. Other Direct Costs '!$E$12:$E$61,'Summary of Cost by Organisation'!$C64)+SUMIFS('10. Indirect Costs'!$X$13:$X$62,'10. Indirect Costs'!$F$13:$F$62,IF($C$11="ALL THEMES","*",$C$11),'10. Indirect Costs'!$D$13:$D$62,'Summary of Cost by Organisation'!$C64)</f>
        <v>0</v>
      </c>
      <c r="H64" s="269">
        <f ca="1">SUMIFS('2. Staff Costs (Annual)'!$AH$13:$AH$312,'2. Staff Costs (Annual)'!$G$13:$G$312,IF($C$11="ALL THEMES","*",$C$11),'2. Staff Costs (Annual)'!$E$13:$E$312,$C64)+SUMIFS('3.Travel,Subsistence&amp;Conference'!$S$12:$S$70,'3.Travel,Subsistence&amp;Conference'!$H$12:$H$70,IF($C$11="ALL THEMES","*",$C$11),'3.Travel,Subsistence&amp;Conference'!$F$12:$F$70,'Summary of Cost by Organisation'!$C64)+SUMIFS('4. Equipment'!$R$12:$R$82,'4. Equipment'!$G$12:$G$82,IF($C$11="ALL THEMES","*",$C$11),'4. Equipment'!$E$12:$E$82,$C64)+SUMIFS('5. Consumables'!$R$12:$R$61,'5. Consumables'!$G$12:$G$61,IF($C$11="ALL THEMES","*",$C$11),'5. Consumables'!$E$12:$E$61,'Summary of Cost by Organisation'!$C64)+SUMIFS('6. CEI'!$R$12:$R$61,'6. CEI'!$G$12:$G$61,IF($C$11="ALL THEMES","*",$C$11),'6. CEI'!$E$12:$E$61,'Summary of Cost by Organisation'!$C64)+SUMIFS('7. Dissemination'!$R$12:$R$61,'7. Dissemination'!$G$12:$G$61,IF($C$11="ALL THEMES","*",$C$11),'7. Dissemination'!$E$12:$E$61,'Summary of Cost by Organisation'!$C64)+SUMIFS('8.MonitoringEvaluation&amp;Learning'!$R$12:$R$61,'8.MonitoringEvaluation&amp;Learning'!$G$12:$G$61,IF($C$11="ALL THEMES","*",$C$11),'8.MonitoringEvaluation&amp;Learning'!$E$12:$E$61,'Summary of Cost by Organisation'!$C64)+SUMIFS('9. Other Direct Costs '!$R$12:$R$61,'9. Other Direct Costs '!$G$12:$G$61,IF($C$11="ALL THEMES","*",$C$11),'9. Other Direct Costs '!$E$12:$E$61,'Summary of Cost by Organisation'!$C64)+SUMIFS('10. Indirect Costs'!$AB$13:$AB$62,'10. Indirect Costs'!$F$13:$F$62,IF($C$11="ALL THEMES","*",$C$11),'10. Indirect Costs'!$D$13:$D$62,'Summary of Cost by Organisation'!$C64)</f>
        <v>0</v>
      </c>
      <c r="I64" s="279">
        <f t="shared" ca="1" si="12"/>
        <v>0</v>
      </c>
      <c r="J64" s="4"/>
    </row>
    <row r="65" spans="2:14" ht="30" customHeight="1" x14ac:dyDescent="0.25">
      <c r="B65" s="51">
        <f t="shared" si="13"/>
        <v>3</v>
      </c>
      <c r="C65" s="214" t="str">
        <f ca="1">IFERROR(OFFSET('1. Staff Posts&amp;Salary (Listing)'!$E$1,MATCH(B65,'1. Staff Posts&amp;Salary (Listing)'!$Q:$Q,0)-1,0),"")</f>
        <v/>
      </c>
      <c r="D65" s="269">
        <f ca="1">SUMIFS('2. Staff Costs (Annual)'!$N$13:$N$312,'2. Staff Costs (Annual)'!$G$13:$G$312,IF($C$11="ALL THEMES","*",$C$11),'2. Staff Costs (Annual)'!$E$13:$E$312,$C65)+SUMIFS('3.Travel,Subsistence&amp;Conference'!$K$12:$K$70,'3.Travel,Subsistence&amp;Conference'!$H$12:$H$70,IF($C$11="ALL THEMES","*",$C$11),'3.Travel,Subsistence&amp;Conference'!$F$12:$F$70,'Summary of Cost by Organisation'!$C65)+SUMIFS('4. Equipment'!$J$12:$J$82,'4. Equipment'!$G$12:$G$82,IF($C$11="ALL THEMES","*",$C$11),'4. Equipment'!$E$12:$E$82,$C65)+SUMIFS('5. Consumables'!$J$12:$J$61,'5. Consumables'!$G$12:$G$61,IF($C$11="ALL THEMES","*",$C$11),'5. Consumables'!$E$12:$E$61,'Summary of Cost by Organisation'!$C65)+SUMIFS('6. CEI'!$J$12:$J$61,'6. CEI'!$G$12:$G$61,IF($C$11="ALL THEMES","*",$C$11),'6. CEI'!$E$12:$E$61,'Summary of Cost by Organisation'!$C65)+SUMIFS('7. Dissemination'!$J$12:$J$61,'7. Dissemination'!$G$12:$G$61,IF($C$11="ALL THEMES","*",$C$11),'7. Dissemination'!$E$12:$E$61,'Summary of Cost by Organisation'!$C65)+SUMIFS('8.MonitoringEvaluation&amp;Learning'!$J$12:$J$61,'8.MonitoringEvaluation&amp;Learning'!$G$12:$G$61,IF($C$11="ALL THEMES","*",$C$11),'8.MonitoringEvaluation&amp;Learning'!$E$12:$E$61,'Summary of Cost by Organisation'!$C65)+SUMIFS('9. Other Direct Costs '!$J$12:$J$61,'9. Other Direct Costs '!$G$12:$G$61,IF($C$11="ALL THEMES","*",$C$11),'9. Other Direct Costs '!$E$12:$E$61,'Summary of Cost by Organisation'!$C65)+SUMIFS('10. Indirect Costs'!$L$13:$L$62,'10. Indirect Costs'!$F$13:$F$62,IF($C$11="ALL THEMES","*",$C$11),'10. Indirect Costs'!$D$13:$D$62,'Summary of Cost by Organisation'!$C65)</f>
        <v>0</v>
      </c>
      <c r="E65" s="269">
        <f ca="1">SUMIFS('2. Staff Costs (Annual)'!$S$13:$S$312,'2. Staff Costs (Annual)'!$G$13:$G$312,IF($C$11="ALL THEMES","*",$C$11),'2. Staff Costs (Annual)'!$E$13:$E$312,$C65)+SUMIFS('3.Travel,Subsistence&amp;Conference'!$M$12:$M$70,'3.Travel,Subsistence&amp;Conference'!$H$12:$H$70,IF($C$11="ALL THEMES","*",$C$11),'3.Travel,Subsistence&amp;Conference'!$F$12:$F$70,'Summary of Cost by Organisation'!$C65)+SUMIFS('4. Equipment'!$L$12:$L$82,'4. Equipment'!$G$12:$G$82,IF($C$11="ALL THEMES","*",$C$11),'4. Equipment'!$E$12:$E$82,$C65)+SUMIFS('5. Consumables'!$L$12:$L$61,'5. Consumables'!$G$12:$G$61,IF($C$11="ALL THEMES","*",$C$11),'5. Consumables'!$E$12:$E$61,'Summary of Cost by Organisation'!$C65)+SUMIFS('6. CEI'!$L$12:$L$61,'6. CEI'!$G$12:$G$61,IF($C$11="ALL THEMES","*",$C$11),'6. CEI'!$E$12:$E$61,'Summary of Cost by Organisation'!$C65)+SUMIFS('7. Dissemination'!$L$12:$L$61,'7. Dissemination'!$G$12:$G$61,IF($C$11="ALL THEMES","*",$C$11),'7. Dissemination'!$E$12:$E$61,'Summary of Cost by Organisation'!$C65)+SUMIFS('8.MonitoringEvaluation&amp;Learning'!$L$12:$L$61,'8.MonitoringEvaluation&amp;Learning'!$G$12:$G$61,IF($C$11="ALL THEMES","*",$C$11),'8.MonitoringEvaluation&amp;Learning'!$E$12:$E$61,'Summary of Cost by Organisation'!$C65)+SUMIFS('9. Other Direct Costs '!$L$12:$L$61,'9. Other Direct Costs '!$G$12:$G$61,IF($C$11="ALL THEMES","*",$C$11),'9. Other Direct Costs '!$E$12:$E$61,'Summary of Cost by Organisation'!$C65)+SUMIFS('10. Indirect Costs'!$P$13:$P$62,'10. Indirect Costs'!$F$13:$F$62,IF($C$11="ALL THEMES","*",$C$11),'10. Indirect Costs'!$D$13:$D$62,'Summary of Cost by Organisation'!$C65)</f>
        <v>0</v>
      </c>
      <c r="F65" s="269">
        <f ca="1">SUMIFS('2. Staff Costs (Annual)'!$X$13:$X$312,'2. Staff Costs (Annual)'!$G$13:$G$312,IF($C$11="ALL THEMES","*",$C$11),'2. Staff Costs (Annual)'!$E$13:$E$312,$C65)+SUMIFS('3.Travel,Subsistence&amp;Conference'!$O$12:$O$70,'3.Travel,Subsistence&amp;Conference'!$H$12:$H$70,IF($C$11="ALL THEMES","*",$C$11),'3.Travel,Subsistence&amp;Conference'!$F$12:$F$70,'Summary of Cost by Organisation'!$C65)+SUMIFS('4. Equipment'!$N$12:$N$82,'4. Equipment'!$G$12:$G$82,IF($C$11="ALL THEMES","*",$C$11),'4. Equipment'!$E$12:$E$82,$C65)+SUMIFS('5. Consumables'!$N$12:$N$61,'5. Consumables'!$G$12:$G$61,IF($C$11="ALL THEMES","*",$C$11),'5. Consumables'!$E$12:$E$61,'Summary of Cost by Organisation'!$C65)+SUMIFS('6. CEI'!$N$12:$N$61,'6. CEI'!$G$12:$G$61,IF($C$11="ALL THEMES","*",$C$11),'6. CEI'!$E$12:$E$61,'Summary of Cost by Organisation'!$C65)+SUMIFS('7. Dissemination'!$N$12:$N$61,'7. Dissemination'!$G$12:$G$61,IF($C$11="ALL THEMES","*",$C$11),'7. Dissemination'!$E$12:$E$61,'Summary of Cost by Organisation'!$C65)+SUMIFS('8.MonitoringEvaluation&amp;Learning'!$N$12:$N$61,'8.MonitoringEvaluation&amp;Learning'!$G$12:$G$61,IF($C$11="ALL THEMES","*",$C$11),'8.MonitoringEvaluation&amp;Learning'!$E$12:$E$61,'Summary of Cost by Organisation'!$C65)+SUMIFS('9. Other Direct Costs '!$N$12:$N$61,'9. Other Direct Costs '!$G$12:$G$61,IF($C$11="ALL THEMES","*",$C$11),'9. Other Direct Costs '!$E$12:$E$61,'Summary of Cost by Organisation'!$C65)+SUMIFS('10. Indirect Costs'!$T$13:$T$62,'10. Indirect Costs'!$F$13:$F$62,IF($C$11="ALL THEMES","*",$C$11),'10. Indirect Costs'!$D$13:$D$62,'Summary of Cost by Organisation'!$C65)</f>
        <v>0</v>
      </c>
      <c r="G65" s="269">
        <f ca="1">SUMIFS('2. Staff Costs (Annual)'!$AC$13:$AC$312,'2. Staff Costs (Annual)'!$G$13:$G$312,IF($C$11="ALL THEMES","*",$C$11),'2. Staff Costs (Annual)'!$E$13:$E$312,$C65)+SUMIFS('3.Travel,Subsistence&amp;Conference'!$O$12:$O$70,'3.Travel,Subsistence&amp;Conference'!$H$12:$H$70,IF($C$11="ALL THEMES","*",$C$11),'3.Travel,Subsistence&amp;Conference'!$F$12:$F$70,'Summary of Cost by Organisation'!$C65)+SUMIFS('4. Equipment'!$P$12:$P$82,'4. Equipment'!$G$12:$G$82,IF($C$11="ALL THEMES","*",$C$11),'4. Equipment'!$E$12:$E$82,$C65)+SUMIFS('5. Consumables'!$P$12:$P$61,'5. Consumables'!$G$12:$G$61,IF($C$11="ALL THEMES","*",$C$11),'5. Consumables'!$E$12:$E$61,'Summary of Cost by Organisation'!$C65)+SUMIFS('6. CEI'!$P$12:$P$61,'6. CEI'!$G$12:$G$61,IF($C$11="ALL THEMES","*",$C$11),'6. CEI'!$E$12:$E$61,'Summary of Cost by Organisation'!$C65)+SUMIFS('7. Dissemination'!$P$12:$P$61,'7. Dissemination'!$G$12:$G$61,IF($C$11="ALL THEMES","*",$C$11),'7. Dissemination'!$E$12:$E$61,'Summary of Cost by Organisation'!$C65)+SUMIFS('8.MonitoringEvaluation&amp;Learning'!$P$12:$P$61,'8.MonitoringEvaluation&amp;Learning'!$G$12:$G$61,IF($C$11="ALL THEMES","*",$C$11),'8.MonitoringEvaluation&amp;Learning'!$E$12:$E$61,'Summary of Cost by Organisation'!$C65)+SUMIFS('9. Other Direct Costs '!$P$12:$P$61,'9. Other Direct Costs '!$G$12:$G$61,IF($C$11="ALL THEMES","*",$C$11),'9. Other Direct Costs '!$E$12:$E$61,'Summary of Cost by Organisation'!$C65)+SUMIFS('10. Indirect Costs'!$X$13:$X$62,'10. Indirect Costs'!$F$13:$F$62,IF($C$11="ALL THEMES","*",$C$11),'10. Indirect Costs'!$D$13:$D$62,'Summary of Cost by Organisation'!$C65)</f>
        <v>0</v>
      </c>
      <c r="H65" s="269">
        <f ca="1">SUMIFS('2. Staff Costs (Annual)'!$AH$13:$AH$312,'2. Staff Costs (Annual)'!$G$13:$G$312,IF($C$11="ALL THEMES","*",$C$11),'2. Staff Costs (Annual)'!$E$13:$E$312,$C65)+SUMIFS('3.Travel,Subsistence&amp;Conference'!$S$12:$S$70,'3.Travel,Subsistence&amp;Conference'!$H$12:$H$70,IF($C$11="ALL THEMES","*",$C$11),'3.Travel,Subsistence&amp;Conference'!$F$12:$F$70,'Summary of Cost by Organisation'!$C65)+SUMIFS('4. Equipment'!$R$12:$R$82,'4. Equipment'!$G$12:$G$82,IF($C$11="ALL THEMES","*",$C$11),'4. Equipment'!$E$12:$E$82,$C65)+SUMIFS('5. Consumables'!$R$12:$R$61,'5. Consumables'!$G$12:$G$61,IF($C$11="ALL THEMES","*",$C$11),'5. Consumables'!$E$12:$E$61,'Summary of Cost by Organisation'!$C65)+SUMIFS('6. CEI'!$R$12:$R$61,'6. CEI'!$G$12:$G$61,IF($C$11="ALL THEMES","*",$C$11),'6. CEI'!$E$12:$E$61,'Summary of Cost by Organisation'!$C65)+SUMIFS('7. Dissemination'!$R$12:$R$61,'7. Dissemination'!$G$12:$G$61,IF($C$11="ALL THEMES","*",$C$11),'7. Dissemination'!$E$12:$E$61,'Summary of Cost by Organisation'!$C65)+SUMIFS('8.MonitoringEvaluation&amp;Learning'!$R$12:$R$61,'8.MonitoringEvaluation&amp;Learning'!$G$12:$G$61,IF($C$11="ALL THEMES","*",$C$11),'8.MonitoringEvaluation&amp;Learning'!$E$12:$E$61,'Summary of Cost by Organisation'!$C65)+SUMIFS('9. Other Direct Costs '!$R$12:$R$61,'9. Other Direct Costs '!$G$12:$G$61,IF($C$11="ALL THEMES","*",$C$11),'9. Other Direct Costs '!$E$12:$E$61,'Summary of Cost by Organisation'!$C65)+SUMIFS('10. Indirect Costs'!$AB$13:$AB$62,'10. Indirect Costs'!$F$13:$F$62,IF($C$11="ALL THEMES","*",$C$11),'10. Indirect Costs'!$D$13:$D$62,'Summary of Cost by Organisation'!$C65)</f>
        <v>0</v>
      </c>
      <c r="I65" s="279">
        <f t="shared" ca="1" si="12"/>
        <v>0</v>
      </c>
      <c r="J65" s="4"/>
      <c r="N65" s="159"/>
    </row>
    <row r="66" spans="2:14" ht="30" customHeight="1" x14ac:dyDescent="0.25">
      <c r="B66" s="51">
        <f t="shared" si="13"/>
        <v>4</v>
      </c>
      <c r="C66" s="214" t="str">
        <f ca="1">IFERROR(OFFSET('1. Staff Posts&amp;Salary (Listing)'!$E$1,MATCH(B66,'1. Staff Posts&amp;Salary (Listing)'!$Q:$Q,0)-1,0),"")</f>
        <v/>
      </c>
      <c r="D66" s="269">
        <f ca="1">SUMIFS('2. Staff Costs (Annual)'!$N$13:$N$312,'2. Staff Costs (Annual)'!$G$13:$G$312,IF($C$11="ALL THEMES","*",$C$11),'2. Staff Costs (Annual)'!$E$13:$E$312,$C66)+SUMIFS('3.Travel,Subsistence&amp;Conference'!$K$12:$K$70,'3.Travel,Subsistence&amp;Conference'!$H$12:$H$70,IF($C$11="ALL THEMES","*",$C$11),'3.Travel,Subsistence&amp;Conference'!$F$12:$F$70,'Summary of Cost by Organisation'!$C66)+SUMIFS('4. Equipment'!$J$12:$J$82,'4. Equipment'!$G$12:$G$82,IF($C$11="ALL THEMES","*",$C$11),'4. Equipment'!$E$12:$E$82,$C66)+SUMIFS('5. Consumables'!$J$12:$J$61,'5. Consumables'!$G$12:$G$61,IF($C$11="ALL THEMES","*",$C$11),'5. Consumables'!$E$12:$E$61,'Summary of Cost by Organisation'!$C66)+SUMIFS('6. CEI'!$J$12:$J$61,'6. CEI'!$G$12:$G$61,IF($C$11="ALL THEMES","*",$C$11),'6. CEI'!$E$12:$E$61,'Summary of Cost by Organisation'!$C66)+SUMIFS('7. Dissemination'!$J$12:$J$61,'7. Dissemination'!$G$12:$G$61,IF($C$11="ALL THEMES","*",$C$11),'7. Dissemination'!$E$12:$E$61,'Summary of Cost by Organisation'!$C66)+SUMIFS('8.MonitoringEvaluation&amp;Learning'!$J$12:$J$61,'8.MonitoringEvaluation&amp;Learning'!$G$12:$G$61,IF($C$11="ALL THEMES","*",$C$11),'8.MonitoringEvaluation&amp;Learning'!$E$12:$E$61,'Summary of Cost by Organisation'!$C66)+SUMIFS('9. Other Direct Costs '!$J$12:$J$61,'9. Other Direct Costs '!$G$12:$G$61,IF($C$11="ALL THEMES","*",$C$11),'9. Other Direct Costs '!$E$12:$E$61,'Summary of Cost by Organisation'!$C66)+SUMIFS('10. Indirect Costs'!$L$13:$L$62,'10. Indirect Costs'!$F$13:$F$62,IF($C$11="ALL THEMES","*",$C$11),'10. Indirect Costs'!$D$13:$D$62,'Summary of Cost by Organisation'!$C66)</f>
        <v>0</v>
      </c>
      <c r="E66" s="269">
        <f ca="1">SUMIFS('2. Staff Costs (Annual)'!$S$13:$S$312,'2. Staff Costs (Annual)'!$G$13:$G$312,IF($C$11="ALL THEMES","*",$C$11),'2. Staff Costs (Annual)'!$E$13:$E$312,$C66)+SUMIFS('3.Travel,Subsistence&amp;Conference'!$M$12:$M$70,'3.Travel,Subsistence&amp;Conference'!$H$12:$H$70,IF($C$11="ALL THEMES","*",$C$11),'3.Travel,Subsistence&amp;Conference'!$F$12:$F$70,'Summary of Cost by Organisation'!$C66)+SUMIFS('4. Equipment'!$L$12:$L$82,'4. Equipment'!$G$12:$G$82,IF($C$11="ALL THEMES","*",$C$11),'4. Equipment'!$E$12:$E$82,$C66)+SUMIFS('5. Consumables'!$L$12:$L$61,'5. Consumables'!$G$12:$G$61,IF($C$11="ALL THEMES","*",$C$11),'5. Consumables'!$E$12:$E$61,'Summary of Cost by Organisation'!$C66)+SUMIFS('6. CEI'!$L$12:$L$61,'6. CEI'!$G$12:$G$61,IF($C$11="ALL THEMES","*",$C$11),'6. CEI'!$E$12:$E$61,'Summary of Cost by Organisation'!$C66)+SUMIFS('7. Dissemination'!$L$12:$L$61,'7. Dissemination'!$G$12:$G$61,IF($C$11="ALL THEMES","*",$C$11),'7. Dissemination'!$E$12:$E$61,'Summary of Cost by Organisation'!$C66)+SUMIFS('8.MonitoringEvaluation&amp;Learning'!$L$12:$L$61,'8.MonitoringEvaluation&amp;Learning'!$G$12:$G$61,IF($C$11="ALL THEMES","*",$C$11),'8.MonitoringEvaluation&amp;Learning'!$E$12:$E$61,'Summary of Cost by Organisation'!$C66)+SUMIFS('9. Other Direct Costs '!$L$12:$L$61,'9. Other Direct Costs '!$G$12:$G$61,IF($C$11="ALL THEMES","*",$C$11),'9. Other Direct Costs '!$E$12:$E$61,'Summary of Cost by Organisation'!$C66)+SUMIFS('10. Indirect Costs'!$P$13:$P$62,'10. Indirect Costs'!$F$13:$F$62,IF($C$11="ALL THEMES","*",$C$11),'10. Indirect Costs'!$D$13:$D$62,'Summary of Cost by Organisation'!$C66)</f>
        <v>0</v>
      </c>
      <c r="F66" s="269">
        <f ca="1">SUMIFS('2. Staff Costs (Annual)'!$X$13:$X$312,'2. Staff Costs (Annual)'!$G$13:$G$312,IF($C$11="ALL THEMES","*",$C$11),'2. Staff Costs (Annual)'!$E$13:$E$312,$C66)+SUMIFS('3.Travel,Subsistence&amp;Conference'!$O$12:$O$70,'3.Travel,Subsistence&amp;Conference'!$H$12:$H$70,IF($C$11="ALL THEMES","*",$C$11),'3.Travel,Subsistence&amp;Conference'!$F$12:$F$70,'Summary of Cost by Organisation'!$C66)+SUMIFS('4. Equipment'!$N$12:$N$82,'4. Equipment'!$G$12:$G$82,IF($C$11="ALL THEMES","*",$C$11),'4. Equipment'!$E$12:$E$82,$C66)+SUMIFS('5. Consumables'!$N$12:$N$61,'5. Consumables'!$G$12:$G$61,IF($C$11="ALL THEMES","*",$C$11),'5. Consumables'!$E$12:$E$61,'Summary of Cost by Organisation'!$C66)+SUMIFS('6. CEI'!$N$12:$N$61,'6. CEI'!$G$12:$G$61,IF($C$11="ALL THEMES","*",$C$11),'6. CEI'!$E$12:$E$61,'Summary of Cost by Organisation'!$C66)+SUMIFS('7. Dissemination'!$N$12:$N$61,'7. Dissemination'!$G$12:$G$61,IF($C$11="ALL THEMES","*",$C$11),'7. Dissemination'!$E$12:$E$61,'Summary of Cost by Organisation'!$C66)+SUMIFS('8.MonitoringEvaluation&amp;Learning'!$N$12:$N$61,'8.MonitoringEvaluation&amp;Learning'!$G$12:$G$61,IF($C$11="ALL THEMES","*",$C$11),'8.MonitoringEvaluation&amp;Learning'!$E$12:$E$61,'Summary of Cost by Organisation'!$C66)+SUMIFS('9. Other Direct Costs '!$N$12:$N$61,'9. Other Direct Costs '!$G$12:$G$61,IF($C$11="ALL THEMES","*",$C$11),'9. Other Direct Costs '!$E$12:$E$61,'Summary of Cost by Organisation'!$C66)+SUMIFS('10. Indirect Costs'!$T$13:$T$62,'10. Indirect Costs'!$F$13:$F$62,IF($C$11="ALL THEMES","*",$C$11),'10. Indirect Costs'!$D$13:$D$62,'Summary of Cost by Organisation'!$C66)</f>
        <v>0</v>
      </c>
      <c r="G66" s="269">
        <f ca="1">SUMIFS('2. Staff Costs (Annual)'!$AC$13:$AC$312,'2. Staff Costs (Annual)'!$G$13:$G$312,IF($C$11="ALL THEMES","*",$C$11),'2. Staff Costs (Annual)'!$E$13:$E$312,$C66)+SUMIFS('3.Travel,Subsistence&amp;Conference'!$O$12:$O$70,'3.Travel,Subsistence&amp;Conference'!$H$12:$H$70,IF($C$11="ALL THEMES","*",$C$11),'3.Travel,Subsistence&amp;Conference'!$F$12:$F$70,'Summary of Cost by Organisation'!$C66)+SUMIFS('4. Equipment'!$P$12:$P$82,'4. Equipment'!$G$12:$G$82,IF($C$11="ALL THEMES","*",$C$11),'4. Equipment'!$E$12:$E$82,$C66)+SUMIFS('5. Consumables'!$P$12:$P$61,'5. Consumables'!$G$12:$G$61,IF($C$11="ALL THEMES","*",$C$11),'5. Consumables'!$E$12:$E$61,'Summary of Cost by Organisation'!$C66)+SUMIFS('6. CEI'!$P$12:$P$61,'6. CEI'!$G$12:$G$61,IF($C$11="ALL THEMES","*",$C$11),'6. CEI'!$E$12:$E$61,'Summary of Cost by Organisation'!$C66)+SUMIFS('7. Dissemination'!$P$12:$P$61,'7. Dissemination'!$G$12:$G$61,IF($C$11="ALL THEMES","*",$C$11),'7. Dissemination'!$E$12:$E$61,'Summary of Cost by Organisation'!$C66)+SUMIFS('8.MonitoringEvaluation&amp;Learning'!$P$12:$P$61,'8.MonitoringEvaluation&amp;Learning'!$G$12:$G$61,IF($C$11="ALL THEMES","*",$C$11),'8.MonitoringEvaluation&amp;Learning'!$E$12:$E$61,'Summary of Cost by Organisation'!$C66)+SUMIFS('9. Other Direct Costs '!$P$12:$P$61,'9. Other Direct Costs '!$G$12:$G$61,IF($C$11="ALL THEMES","*",$C$11),'9. Other Direct Costs '!$E$12:$E$61,'Summary of Cost by Organisation'!$C66)+SUMIFS('10. Indirect Costs'!$X$13:$X$62,'10. Indirect Costs'!$F$13:$F$62,IF($C$11="ALL THEMES","*",$C$11),'10. Indirect Costs'!$D$13:$D$62,'Summary of Cost by Organisation'!$C66)</f>
        <v>0</v>
      </c>
      <c r="H66" s="269">
        <f ca="1">SUMIFS('2. Staff Costs (Annual)'!$AH$13:$AH$312,'2. Staff Costs (Annual)'!$G$13:$G$312,IF($C$11="ALL THEMES","*",$C$11),'2. Staff Costs (Annual)'!$E$13:$E$312,$C66)+SUMIFS('3.Travel,Subsistence&amp;Conference'!$S$12:$S$70,'3.Travel,Subsistence&amp;Conference'!$H$12:$H$70,IF($C$11="ALL THEMES","*",$C$11),'3.Travel,Subsistence&amp;Conference'!$F$12:$F$70,'Summary of Cost by Organisation'!$C66)+SUMIFS('4. Equipment'!$R$12:$R$82,'4. Equipment'!$G$12:$G$82,IF($C$11="ALL THEMES","*",$C$11),'4. Equipment'!$E$12:$E$82,$C66)+SUMIFS('5. Consumables'!$R$12:$R$61,'5. Consumables'!$G$12:$G$61,IF($C$11="ALL THEMES","*",$C$11),'5. Consumables'!$E$12:$E$61,'Summary of Cost by Organisation'!$C66)+SUMIFS('6. CEI'!$R$12:$R$61,'6. CEI'!$G$12:$G$61,IF($C$11="ALL THEMES","*",$C$11),'6. CEI'!$E$12:$E$61,'Summary of Cost by Organisation'!$C66)+SUMIFS('7. Dissemination'!$R$12:$R$61,'7. Dissemination'!$G$12:$G$61,IF($C$11="ALL THEMES","*",$C$11),'7. Dissemination'!$E$12:$E$61,'Summary of Cost by Organisation'!$C66)+SUMIFS('8.MonitoringEvaluation&amp;Learning'!$R$12:$R$61,'8.MonitoringEvaluation&amp;Learning'!$G$12:$G$61,IF($C$11="ALL THEMES","*",$C$11),'8.MonitoringEvaluation&amp;Learning'!$E$12:$E$61,'Summary of Cost by Organisation'!$C66)+SUMIFS('9. Other Direct Costs '!$R$12:$R$61,'9. Other Direct Costs '!$G$12:$G$61,IF($C$11="ALL THEMES","*",$C$11),'9. Other Direct Costs '!$E$12:$E$61,'Summary of Cost by Organisation'!$C66)+SUMIFS('10. Indirect Costs'!$AB$13:$AB$62,'10. Indirect Costs'!$F$13:$F$62,IF($C$11="ALL THEMES","*",$C$11),'10. Indirect Costs'!$D$13:$D$62,'Summary of Cost by Organisation'!$C66)</f>
        <v>0</v>
      </c>
      <c r="I66" s="279">
        <f t="shared" ca="1" si="12"/>
        <v>0</v>
      </c>
      <c r="J66" s="4"/>
      <c r="N66" s="159"/>
    </row>
    <row r="67" spans="2:14" ht="30" hidden="1" customHeight="1" x14ac:dyDescent="0.25">
      <c r="B67" s="51">
        <f t="shared" si="13"/>
        <v>5</v>
      </c>
      <c r="C67" s="214" t="str">
        <f ca="1">IFERROR(OFFSET('1. Staff Posts&amp;Salary (Listing)'!$E$1,MATCH(B67,'1. Staff Posts&amp;Salary (Listing)'!$Q:$Q,0)-1,0),"")</f>
        <v/>
      </c>
      <c r="D67" s="269">
        <f ca="1">SUMIFS('2. Staff Costs (Annual)'!$N$13:$N$312,'2. Staff Costs (Annual)'!$G$13:$G$312,IF($C$11="ALL THEMES","*",$C$11),'2. Staff Costs (Annual)'!$E$13:$E$312,$C67)+SUMIFS('3.Travel,Subsistence&amp;Conference'!$K$12:$K$70,'3.Travel,Subsistence&amp;Conference'!$H$12:$H$70,IF($C$11="ALL THEMES","*",$C$11),'3.Travel,Subsistence&amp;Conference'!$F$12:$F$70,'Summary of Cost by Organisation'!$C67)+SUMIFS('4. Equipment'!$J$12:$J$82,'4. Equipment'!$G$12:$G$82,IF($C$11="ALL THEMES","*",$C$11),'4. Equipment'!$E$12:$E$82,$C67)+SUMIFS('5. Consumables'!$J$12:$J$61,'5. Consumables'!$G$12:$G$61,IF($C$11="ALL THEMES","*",$C$11),'5. Consumables'!$E$12:$E$61,'Summary of Cost by Organisation'!$C67)+SUMIFS('6. CEI'!$J$12:$J$61,'6. CEI'!$G$12:$G$61,IF($C$11="ALL THEMES","*",$C$11),'6. CEI'!$E$12:$E$61,'Summary of Cost by Organisation'!$C67)+SUMIFS('7. Dissemination'!$J$12:$J$61,'7. Dissemination'!$G$12:$G$61,IF($C$11="ALL THEMES","*",$C$11),'7. Dissemination'!$E$12:$E$61,'Summary of Cost by Organisation'!$C67)+SUMIFS('8.MonitoringEvaluation&amp;Learning'!$J$12:$J$61,'8.MonitoringEvaluation&amp;Learning'!$G$12:$G$61,IF($C$11="ALL THEMES","*",$C$11),'8.MonitoringEvaluation&amp;Learning'!$E$12:$E$61,'Summary of Cost by Organisation'!$C67)+SUMIFS('9. Other Direct Costs '!$J$12:$J$61,'9. Other Direct Costs '!$G$12:$G$61,IF($C$11="ALL THEMES","*",$C$11),'9. Other Direct Costs '!$E$12:$E$61,'Summary of Cost by Organisation'!$C67)+SUMIFS('10. Indirect Costs'!$L$13:$L$62,'10. Indirect Costs'!$F$13:$F$62,IF($C$11="ALL THEMES","*",$C$11),'10. Indirect Costs'!$D$13:$D$62,'Summary of Cost by Organisation'!$C67)</f>
        <v>0</v>
      </c>
      <c r="E67" s="269">
        <f ca="1">SUMIFS('2. Staff Costs (Annual)'!$S$13:$S$312,'2. Staff Costs (Annual)'!$G$13:$G$312,IF($C$11="ALL THEMES","*",$C$11),'2. Staff Costs (Annual)'!$E$13:$E$312,$C67)+SUMIFS('3.Travel,Subsistence&amp;Conference'!$M$12:$M$70,'3.Travel,Subsistence&amp;Conference'!$H$12:$H$70,IF($C$11="ALL THEMES","*",$C$11),'3.Travel,Subsistence&amp;Conference'!$F$12:$F$70,'Summary of Cost by Organisation'!$C67)+SUMIFS('4. Equipment'!$L$12:$L$82,'4. Equipment'!$G$12:$G$82,IF($C$11="ALL THEMES","*",$C$11),'4. Equipment'!$E$12:$E$82,$C67)+SUMIFS('5. Consumables'!$L$12:$L$61,'5. Consumables'!$G$12:$G$61,IF($C$11="ALL THEMES","*",$C$11),'5. Consumables'!$E$12:$E$61,'Summary of Cost by Organisation'!$C67)+SUMIFS('6. CEI'!$L$12:$L$61,'6. CEI'!$G$12:$G$61,IF($C$11="ALL THEMES","*",$C$11),'6. CEI'!$E$12:$E$61,'Summary of Cost by Organisation'!$C67)+SUMIFS('7. Dissemination'!$L$12:$L$61,'7. Dissemination'!$G$12:$G$61,IF($C$11="ALL THEMES","*",$C$11),'7. Dissemination'!$E$12:$E$61,'Summary of Cost by Organisation'!$C67)+SUMIFS('8.MonitoringEvaluation&amp;Learning'!$L$12:$L$61,'8.MonitoringEvaluation&amp;Learning'!$G$12:$G$61,IF($C$11="ALL THEMES","*",$C$11),'8.MonitoringEvaluation&amp;Learning'!$E$12:$E$61,'Summary of Cost by Organisation'!$C67)+SUMIFS('9. Other Direct Costs '!$L$12:$L$61,'9. Other Direct Costs '!$G$12:$G$61,IF($C$11="ALL THEMES","*",$C$11),'9. Other Direct Costs '!$E$12:$E$61,'Summary of Cost by Organisation'!$C67)+SUMIFS('10. Indirect Costs'!$P$13:$P$62,'10. Indirect Costs'!$F$13:$F$62,IF($C$11="ALL THEMES","*",$C$11),'10. Indirect Costs'!$D$13:$D$62,'Summary of Cost by Organisation'!$C67)</f>
        <v>0</v>
      </c>
      <c r="F67" s="269">
        <f ca="1">SUMIFS('2. Staff Costs (Annual)'!$X$13:$X$312,'2. Staff Costs (Annual)'!$G$13:$G$312,IF($C$11="ALL THEMES","*",$C$11),'2. Staff Costs (Annual)'!$E$13:$E$312,$C67)+SUMIFS('3.Travel,Subsistence&amp;Conference'!$O$12:$O$70,'3.Travel,Subsistence&amp;Conference'!$H$12:$H$70,IF($C$11="ALL THEMES","*",$C$11),'3.Travel,Subsistence&amp;Conference'!$F$12:$F$70,'Summary of Cost by Organisation'!$C67)+SUMIFS('4. Equipment'!$N$12:$N$82,'4. Equipment'!$G$12:$G$82,IF($C$11="ALL THEMES","*",$C$11),'4. Equipment'!$E$12:$E$82,$C67)+SUMIFS('5. Consumables'!$N$12:$N$61,'5. Consumables'!$G$12:$G$61,IF($C$11="ALL THEMES","*",$C$11),'5. Consumables'!$E$12:$E$61,'Summary of Cost by Organisation'!$C67)+SUMIFS('6. CEI'!$N$12:$N$61,'6. CEI'!$G$12:$G$61,IF($C$11="ALL THEMES","*",$C$11),'6. CEI'!$E$12:$E$61,'Summary of Cost by Organisation'!$C67)+SUMIFS('7. Dissemination'!$N$12:$N$61,'7. Dissemination'!$G$12:$G$61,IF($C$11="ALL THEMES","*",$C$11),'7. Dissemination'!$E$12:$E$61,'Summary of Cost by Organisation'!$C67)+SUMIFS('8.MonitoringEvaluation&amp;Learning'!$N$12:$N$61,'8.MonitoringEvaluation&amp;Learning'!$G$12:$G$61,IF($C$11="ALL THEMES","*",$C$11),'8.MonitoringEvaluation&amp;Learning'!$E$12:$E$61,'Summary of Cost by Organisation'!$C67)+SUMIFS('9. Other Direct Costs '!$N$12:$N$61,'9. Other Direct Costs '!$G$12:$G$61,IF($C$11="ALL THEMES","*",$C$11),'9. Other Direct Costs '!$E$12:$E$61,'Summary of Cost by Organisation'!$C67)+SUMIFS('10. Indirect Costs'!$T$13:$T$62,'10. Indirect Costs'!$F$13:$F$62,IF($C$11="ALL THEMES","*",$C$11),'10. Indirect Costs'!$D$13:$D$62,'Summary of Cost by Organisation'!$C67)</f>
        <v>0</v>
      </c>
      <c r="G67" s="269">
        <f ca="1">SUMIFS('2. Staff Costs (Annual)'!$AC$13:$AC$312,'2. Staff Costs (Annual)'!$G$13:$G$312,IF($C$11="ALL THEMES","*",$C$11),'2. Staff Costs (Annual)'!$E$13:$E$312,$C67)+SUMIFS('3.Travel,Subsistence&amp;Conference'!$O$12:$O$70,'3.Travel,Subsistence&amp;Conference'!$H$12:$H$70,IF($C$11="ALL THEMES","*",$C$11),'3.Travel,Subsistence&amp;Conference'!$F$12:$F$70,'Summary of Cost by Organisation'!$C67)+SUMIFS('4. Equipment'!$P$12:$P$82,'4. Equipment'!$G$12:$G$82,IF($C$11="ALL THEMES","*",$C$11),'4. Equipment'!$E$12:$E$82,$C67)+SUMIFS('5. Consumables'!$P$12:$P$61,'5. Consumables'!$G$12:$G$61,IF($C$11="ALL THEMES","*",$C$11),'5. Consumables'!$E$12:$E$61,'Summary of Cost by Organisation'!$C67)+SUMIFS('6. CEI'!$P$12:$P$61,'6. CEI'!$G$12:$G$61,IF($C$11="ALL THEMES","*",$C$11),'6. CEI'!$E$12:$E$61,'Summary of Cost by Organisation'!$C67)+SUMIFS('7. Dissemination'!$P$12:$P$61,'7. Dissemination'!$G$12:$G$61,IF($C$11="ALL THEMES","*",$C$11),'7. Dissemination'!$E$12:$E$61,'Summary of Cost by Organisation'!$C67)+SUMIFS('8.MonitoringEvaluation&amp;Learning'!$P$12:$P$61,'8.MonitoringEvaluation&amp;Learning'!$G$12:$G$61,IF($C$11="ALL THEMES","*",$C$11),'8.MonitoringEvaluation&amp;Learning'!$E$12:$E$61,'Summary of Cost by Organisation'!$C67)+SUMIFS('9. Other Direct Costs '!$P$12:$P$61,'9. Other Direct Costs '!$G$12:$G$61,IF($C$11="ALL THEMES","*",$C$11),'9. Other Direct Costs '!$E$12:$E$61,'Summary of Cost by Organisation'!$C67)+SUMIFS('10. Indirect Costs'!$X$13:$X$62,'10. Indirect Costs'!$F$13:$F$62,IF($C$11="ALL THEMES","*",$C$11),'10. Indirect Costs'!$D$13:$D$62,'Summary of Cost by Organisation'!$C67)</f>
        <v>0</v>
      </c>
      <c r="H67" s="269">
        <f ca="1">SUMIFS('2. Staff Costs (Annual)'!$AH$13:$AH$312,'2. Staff Costs (Annual)'!$G$13:$G$312,IF($C$11="ALL THEMES","*",$C$11),'2. Staff Costs (Annual)'!$E$13:$E$312,$C67)+SUMIFS('3.Travel,Subsistence&amp;Conference'!$S$12:$S$70,'3.Travel,Subsistence&amp;Conference'!$H$12:$H$70,IF($C$11="ALL THEMES","*",$C$11),'3.Travel,Subsistence&amp;Conference'!$F$12:$F$70,'Summary of Cost by Organisation'!$C67)+SUMIFS('4. Equipment'!$R$12:$R$82,'4. Equipment'!$G$12:$G$82,IF($C$11="ALL THEMES","*",$C$11),'4. Equipment'!$E$12:$E$82,$C67)+SUMIFS('5. Consumables'!$R$12:$R$61,'5. Consumables'!$G$12:$G$61,IF($C$11="ALL THEMES","*",$C$11),'5. Consumables'!$E$12:$E$61,'Summary of Cost by Organisation'!$C67)+SUMIFS('6. CEI'!$R$12:$R$61,'6. CEI'!$G$12:$G$61,IF($C$11="ALL THEMES","*",$C$11),'6. CEI'!$E$12:$E$61,'Summary of Cost by Organisation'!$C67)+SUMIFS('7. Dissemination'!$R$12:$R$61,'7. Dissemination'!$G$12:$G$61,IF($C$11="ALL THEMES","*",$C$11),'7. Dissemination'!$E$12:$E$61,'Summary of Cost by Organisation'!$C67)+SUMIFS('8.MonitoringEvaluation&amp;Learning'!$R$12:$R$61,'8.MonitoringEvaluation&amp;Learning'!$G$12:$G$61,IF($C$11="ALL THEMES","*",$C$11),'8.MonitoringEvaluation&amp;Learning'!$E$12:$E$61,'Summary of Cost by Organisation'!$C67)+SUMIFS('9. Other Direct Costs '!$R$12:$R$61,'9. Other Direct Costs '!$G$12:$G$61,IF($C$11="ALL THEMES","*",$C$11),'9. Other Direct Costs '!$E$12:$E$61,'Summary of Cost by Organisation'!$C67)+SUMIFS('10. Indirect Costs'!$AB$13:$AB$62,'10. Indirect Costs'!$F$13:$F$62,IF($C$11="ALL THEMES","*",$C$11),'10. Indirect Costs'!$D$13:$D$62,'Summary of Cost by Organisation'!$C67)</f>
        <v>0</v>
      </c>
      <c r="I67" s="279">
        <f t="shared" ca="1" si="12"/>
        <v>0</v>
      </c>
      <c r="J67" s="4"/>
      <c r="N67" s="159"/>
    </row>
    <row r="68" spans="2:14" ht="30" customHeight="1" x14ac:dyDescent="0.25">
      <c r="B68" s="51">
        <f t="shared" si="13"/>
        <v>6</v>
      </c>
      <c r="C68" s="214" t="str">
        <f ca="1">IFERROR(OFFSET('1. Staff Posts&amp;Salary (Listing)'!$E$1,MATCH(B68,'1. Staff Posts&amp;Salary (Listing)'!$Q:$Q,0)-1,0),"")</f>
        <v/>
      </c>
      <c r="D68" s="269">
        <f ca="1">SUMIFS('2. Staff Costs (Annual)'!$N$13:$N$312,'2. Staff Costs (Annual)'!$G$13:$G$312,IF($C$11="ALL THEMES","*",$C$11),'2. Staff Costs (Annual)'!$E$13:$E$312,$C68)+SUMIFS('3.Travel,Subsistence&amp;Conference'!$K$12:$K$70,'3.Travel,Subsistence&amp;Conference'!$H$12:$H$70,IF($C$11="ALL THEMES","*",$C$11),'3.Travel,Subsistence&amp;Conference'!$F$12:$F$70,'Summary of Cost by Organisation'!$C68)+SUMIFS('4. Equipment'!$J$12:$J$82,'4. Equipment'!$G$12:$G$82,IF($C$11="ALL THEMES","*",$C$11),'4. Equipment'!$E$12:$E$82,$C68)+SUMIFS('5. Consumables'!$J$12:$J$61,'5. Consumables'!$G$12:$G$61,IF($C$11="ALL THEMES","*",$C$11),'5. Consumables'!$E$12:$E$61,'Summary of Cost by Organisation'!$C68)+SUMIFS('6. CEI'!$J$12:$J$61,'6. CEI'!$G$12:$G$61,IF($C$11="ALL THEMES","*",$C$11),'6. CEI'!$E$12:$E$61,'Summary of Cost by Organisation'!$C68)+SUMIFS('7. Dissemination'!$J$12:$J$61,'7. Dissemination'!$G$12:$G$61,IF($C$11="ALL THEMES","*",$C$11),'7. Dissemination'!$E$12:$E$61,'Summary of Cost by Organisation'!$C68)+SUMIFS('8.MonitoringEvaluation&amp;Learning'!$J$12:$J$61,'8.MonitoringEvaluation&amp;Learning'!$G$12:$G$61,IF($C$11="ALL THEMES","*",$C$11),'8.MonitoringEvaluation&amp;Learning'!$E$12:$E$61,'Summary of Cost by Organisation'!$C68)+SUMIFS('9. Other Direct Costs '!$J$12:$J$61,'9. Other Direct Costs '!$G$12:$G$61,IF($C$11="ALL THEMES","*",$C$11),'9. Other Direct Costs '!$E$12:$E$61,'Summary of Cost by Organisation'!$C68)+SUMIFS('10. Indirect Costs'!$L$13:$L$62,'10. Indirect Costs'!$F$13:$F$62,IF($C$11="ALL THEMES","*",$C$11),'10. Indirect Costs'!$D$13:$D$62,'Summary of Cost by Organisation'!$C68)</f>
        <v>0</v>
      </c>
      <c r="E68" s="269">
        <f ca="1">SUMIFS('2. Staff Costs (Annual)'!$S$13:$S$312,'2. Staff Costs (Annual)'!$G$13:$G$312,IF($C$11="ALL THEMES","*",$C$11),'2. Staff Costs (Annual)'!$E$13:$E$312,$C68)+SUMIFS('3.Travel,Subsistence&amp;Conference'!$M$12:$M$70,'3.Travel,Subsistence&amp;Conference'!$H$12:$H$70,IF($C$11="ALL THEMES","*",$C$11),'3.Travel,Subsistence&amp;Conference'!$F$12:$F$70,'Summary of Cost by Organisation'!$C68)+SUMIFS('4. Equipment'!$L$12:$L$82,'4. Equipment'!$G$12:$G$82,IF($C$11="ALL THEMES","*",$C$11),'4. Equipment'!$E$12:$E$82,$C68)+SUMIFS('5. Consumables'!$L$12:$L$61,'5. Consumables'!$G$12:$G$61,IF($C$11="ALL THEMES","*",$C$11),'5. Consumables'!$E$12:$E$61,'Summary of Cost by Organisation'!$C68)+SUMIFS('6. CEI'!$L$12:$L$61,'6. CEI'!$G$12:$G$61,IF($C$11="ALL THEMES","*",$C$11),'6. CEI'!$E$12:$E$61,'Summary of Cost by Organisation'!$C68)+SUMIFS('7. Dissemination'!$L$12:$L$61,'7. Dissemination'!$G$12:$G$61,IF($C$11="ALL THEMES","*",$C$11),'7. Dissemination'!$E$12:$E$61,'Summary of Cost by Organisation'!$C68)+SUMIFS('8.MonitoringEvaluation&amp;Learning'!$L$12:$L$61,'8.MonitoringEvaluation&amp;Learning'!$G$12:$G$61,IF($C$11="ALL THEMES","*",$C$11),'8.MonitoringEvaluation&amp;Learning'!$E$12:$E$61,'Summary of Cost by Organisation'!$C68)+SUMIFS('9. Other Direct Costs '!$L$12:$L$61,'9. Other Direct Costs '!$G$12:$G$61,IF($C$11="ALL THEMES","*",$C$11),'9. Other Direct Costs '!$E$12:$E$61,'Summary of Cost by Organisation'!$C68)+SUMIFS('10. Indirect Costs'!$P$13:$P$62,'10. Indirect Costs'!$F$13:$F$62,IF($C$11="ALL THEMES","*",$C$11),'10. Indirect Costs'!$D$13:$D$62,'Summary of Cost by Organisation'!$C68)</f>
        <v>0</v>
      </c>
      <c r="F68" s="269">
        <f ca="1">SUMIFS('2. Staff Costs (Annual)'!$X$13:$X$312,'2. Staff Costs (Annual)'!$G$13:$G$312,IF($C$11="ALL THEMES","*",$C$11),'2. Staff Costs (Annual)'!$E$13:$E$312,$C68)+SUMIFS('3.Travel,Subsistence&amp;Conference'!$O$12:$O$70,'3.Travel,Subsistence&amp;Conference'!$H$12:$H$70,IF($C$11="ALL THEMES","*",$C$11),'3.Travel,Subsistence&amp;Conference'!$F$12:$F$70,'Summary of Cost by Organisation'!$C68)+SUMIFS('4. Equipment'!$N$12:$N$82,'4. Equipment'!$G$12:$G$82,IF($C$11="ALL THEMES","*",$C$11),'4. Equipment'!$E$12:$E$82,$C68)+SUMIFS('5. Consumables'!$N$12:$N$61,'5. Consumables'!$G$12:$G$61,IF($C$11="ALL THEMES","*",$C$11),'5. Consumables'!$E$12:$E$61,'Summary of Cost by Organisation'!$C68)+SUMIFS('6. CEI'!$N$12:$N$61,'6. CEI'!$G$12:$G$61,IF($C$11="ALL THEMES","*",$C$11),'6. CEI'!$E$12:$E$61,'Summary of Cost by Organisation'!$C68)+SUMIFS('7. Dissemination'!$N$12:$N$61,'7. Dissemination'!$G$12:$G$61,IF($C$11="ALL THEMES","*",$C$11),'7. Dissemination'!$E$12:$E$61,'Summary of Cost by Organisation'!$C68)+SUMIFS('8.MonitoringEvaluation&amp;Learning'!$N$12:$N$61,'8.MonitoringEvaluation&amp;Learning'!$G$12:$G$61,IF($C$11="ALL THEMES","*",$C$11),'8.MonitoringEvaluation&amp;Learning'!$E$12:$E$61,'Summary of Cost by Organisation'!$C68)+SUMIFS('9. Other Direct Costs '!$N$12:$N$61,'9. Other Direct Costs '!$G$12:$G$61,IF($C$11="ALL THEMES","*",$C$11),'9. Other Direct Costs '!$E$12:$E$61,'Summary of Cost by Organisation'!$C68)+SUMIFS('10. Indirect Costs'!$T$13:$T$62,'10. Indirect Costs'!$F$13:$F$62,IF($C$11="ALL THEMES","*",$C$11),'10. Indirect Costs'!$D$13:$D$62,'Summary of Cost by Organisation'!$C68)</f>
        <v>0</v>
      </c>
      <c r="G68" s="269">
        <f ca="1">SUMIFS('2. Staff Costs (Annual)'!$AC$13:$AC$312,'2. Staff Costs (Annual)'!$G$13:$G$312,IF($C$11="ALL THEMES","*",$C$11),'2. Staff Costs (Annual)'!$E$13:$E$312,$C68)+SUMIFS('3.Travel,Subsistence&amp;Conference'!$O$12:$O$70,'3.Travel,Subsistence&amp;Conference'!$H$12:$H$70,IF($C$11="ALL THEMES","*",$C$11),'3.Travel,Subsistence&amp;Conference'!$F$12:$F$70,'Summary of Cost by Organisation'!$C68)+SUMIFS('4. Equipment'!$P$12:$P$82,'4. Equipment'!$G$12:$G$82,IF($C$11="ALL THEMES","*",$C$11),'4. Equipment'!$E$12:$E$82,$C68)+SUMIFS('5. Consumables'!$P$12:$P$61,'5. Consumables'!$G$12:$G$61,IF($C$11="ALL THEMES","*",$C$11),'5. Consumables'!$E$12:$E$61,'Summary of Cost by Organisation'!$C68)+SUMIFS('6. CEI'!$P$12:$P$61,'6. CEI'!$G$12:$G$61,IF($C$11="ALL THEMES","*",$C$11),'6. CEI'!$E$12:$E$61,'Summary of Cost by Organisation'!$C68)+SUMIFS('7. Dissemination'!$P$12:$P$61,'7. Dissemination'!$G$12:$G$61,IF($C$11="ALL THEMES","*",$C$11),'7. Dissemination'!$E$12:$E$61,'Summary of Cost by Organisation'!$C68)+SUMIFS('8.MonitoringEvaluation&amp;Learning'!$P$12:$P$61,'8.MonitoringEvaluation&amp;Learning'!$G$12:$G$61,IF($C$11="ALL THEMES","*",$C$11),'8.MonitoringEvaluation&amp;Learning'!$E$12:$E$61,'Summary of Cost by Organisation'!$C68)+SUMIFS('9. Other Direct Costs '!$P$12:$P$61,'9. Other Direct Costs '!$G$12:$G$61,IF($C$11="ALL THEMES","*",$C$11),'9. Other Direct Costs '!$E$12:$E$61,'Summary of Cost by Organisation'!$C68)+SUMIFS('10. Indirect Costs'!$X$13:$X$62,'10. Indirect Costs'!$F$13:$F$62,IF($C$11="ALL THEMES","*",$C$11),'10. Indirect Costs'!$D$13:$D$62,'Summary of Cost by Organisation'!$C68)</f>
        <v>0</v>
      </c>
      <c r="H68" s="269">
        <f ca="1">SUMIFS('2. Staff Costs (Annual)'!$AH$13:$AH$312,'2. Staff Costs (Annual)'!$G$13:$G$312,IF($C$11="ALL THEMES","*",$C$11),'2. Staff Costs (Annual)'!$E$13:$E$312,$C68)+SUMIFS('3.Travel,Subsistence&amp;Conference'!$S$12:$S$70,'3.Travel,Subsistence&amp;Conference'!$H$12:$H$70,IF($C$11="ALL THEMES","*",$C$11),'3.Travel,Subsistence&amp;Conference'!$F$12:$F$70,'Summary of Cost by Organisation'!$C68)+SUMIFS('4. Equipment'!$R$12:$R$82,'4. Equipment'!$G$12:$G$82,IF($C$11="ALL THEMES","*",$C$11),'4. Equipment'!$E$12:$E$82,$C68)+SUMIFS('5. Consumables'!$R$12:$R$61,'5. Consumables'!$G$12:$G$61,IF($C$11="ALL THEMES","*",$C$11),'5. Consumables'!$E$12:$E$61,'Summary of Cost by Organisation'!$C68)+SUMIFS('6. CEI'!$R$12:$R$61,'6. CEI'!$G$12:$G$61,IF($C$11="ALL THEMES","*",$C$11),'6. CEI'!$E$12:$E$61,'Summary of Cost by Organisation'!$C68)+SUMIFS('7. Dissemination'!$R$12:$R$61,'7. Dissemination'!$G$12:$G$61,IF($C$11="ALL THEMES","*",$C$11),'7. Dissemination'!$E$12:$E$61,'Summary of Cost by Organisation'!$C68)+SUMIFS('8.MonitoringEvaluation&amp;Learning'!$R$12:$R$61,'8.MonitoringEvaluation&amp;Learning'!$G$12:$G$61,IF($C$11="ALL THEMES","*",$C$11),'8.MonitoringEvaluation&amp;Learning'!$E$12:$E$61,'Summary of Cost by Organisation'!$C68)+SUMIFS('9. Other Direct Costs '!$R$12:$R$61,'9. Other Direct Costs '!$G$12:$G$61,IF($C$11="ALL THEMES","*",$C$11),'9. Other Direct Costs '!$E$12:$E$61,'Summary of Cost by Organisation'!$C68)+SUMIFS('10. Indirect Costs'!$AB$13:$AB$62,'10. Indirect Costs'!$F$13:$F$62,IF($C$11="ALL THEMES","*",$C$11),'10. Indirect Costs'!$D$13:$D$62,'Summary of Cost by Organisation'!$C68)</f>
        <v>0</v>
      </c>
      <c r="I68" s="279">
        <f t="shared" ca="1" si="12"/>
        <v>0</v>
      </c>
      <c r="J68" s="4"/>
    </row>
    <row r="69" spans="2:14" ht="30" customHeight="1" thickBot="1" x14ac:dyDescent="0.3">
      <c r="B69" s="51">
        <f t="shared" si="13"/>
        <v>7</v>
      </c>
      <c r="C69" s="214" t="str">
        <f ca="1">IFERROR(OFFSET('1. Staff Posts&amp;Salary (Listing)'!$E$1,MATCH(B69,'1. Staff Posts&amp;Salary (Listing)'!$Q:$Q,0)-1,0),"")</f>
        <v/>
      </c>
      <c r="D69" s="269">
        <f ca="1">SUMIFS('2. Staff Costs (Annual)'!$N$13:$N$312,'2. Staff Costs (Annual)'!$G$13:$G$312,IF($C$11="ALL THEMES","*",$C$11),'2. Staff Costs (Annual)'!$E$13:$E$312,$C69)+SUMIFS('3.Travel,Subsistence&amp;Conference'!$K$12:$K$70,'3.Travel,Subsistence&amp;Conference'!$H$12:$H$70,IF($C$11="ALL THEMES","*",$C$11),'3.Travel,Subsistence&amp;Conference'!$F$12:$F$70,'Summary of Cost by Organisation'!$C69)+SUMIFS('4. Equipment'!$J$12:$J$82,'4. Equipment'!$G$12:$G$82,IF($C$11="ALL THEMES","*",$C$11),'4. Equipment'!$E$12:$E$82,$C69)+SUMIFS('5. Consumables'!$J$12:$J$61,'5. Consumables'!$G$12:$G$61,IF($C$11="ALL THEMES","*",$C$11),'5. Consumables'!$E$12:$E$61,'Summary of Cost by Organisation'!$C69)+SUMIFS('6. CEI'!$J$12:$J$61,'6. CEI'!$G$12:$G$61,IF($C$11="ALL THEMES","*",$C$11),'6. CEI'!$E$12:$E$61,'Summary of Cost by Organisation'!$C69)+SUMIFS('7. Dissemination'!$J$12:$J$61,'7. Dissemination'!$G$12:$G$61,IF($C$11="ALL THEMES","*",$C$11),'7. Dissemination'!$E$12:$E$61,'Summary of Cost by Organisation'!$C69)+SUMIFS('8.MonitoringEvaluation&amp;Learning'!$J$12:$J$61,'8.MonitoringEvaluation&amp;Learning'!$G$12:$G$61,IF($C$11="ALL THEMES","*",$C$11),'8.MonitoringEvaluation&amp;Learning'!$E$12:$E$61,'Summary of Cost by Organisation'!$C69)+SUMIFS('9. Other Direct Costs '!$J$12:$J$61,'9. Other Direct Costs '!$G$12:$G$61,IF($C$11="ALL THEMES","*",$C$11),'9. Other Direct Costs '!$E$12:$E$61,'Summary of Cost by Organisation'!$C69)+SUMIFS('10. Indirect Costs'!$L$13:$L$62,'10. Indirect Costs'!$F$13:$F$62,IF($C$11="ALL THEMES","*",$C$11),'10. Indirect Costs'!$D$13:$D$62,'Summary of Cost by Organisation'!$C69)</f>
        <v>0</v>
      </c>
      <c r="E69" s="269">
        <f ca="1">SUMIFS('2. Staff Costs (Annual)'!$S$13:$S$312,'2. Staff Costs (Annual)'!$G$13:$G$312,IF($C$11="ALL THEMES","*",$C$11),'2. Staff Costs (Annual)'!$E$13:$E$312,$C69)+SUMIFS('3.Travel,Subsistence&amp;Conference'!$M$12:$M$70,'3.Travel,Subsistence&amp;Conference'!$H$12:$H$70,IF($C$11="ALL THEMES","*",$C$11),'3.Travel,Subsistence&amp;Conference'!$F$12:$F$70,'Summary of Cost by Organisation'!$C69)+SUMIFS('4. Equipment'!$L$12:$L$82,'4. Equipment'!$G$12:$G$82,IF($C$11="ALL THEMES","*",$C$11),'4. Equipment'!$E$12:$E$82,$C69)+SUMIFS('5. Consumables'!$L$12:$L$61,'5. Consumables'!$G$12:$G$61,IF($C$11="ALL THEMES","*",$C$11),'5. Consumables'!$E$12:$E$61,'Summary of Cost by Organisation'!$C69)+SUMIFS('6. CEI'!$L$12:$L$61,'6. CEI'!$G$12:$G$61,IF($C$11="ALL THEMES","*",$C$11),'6. CEI'!$E$12:$E$61,'Summary of Cost by Organisation'!$C69)+SUMIFS('7. Dissemination'!$L$12:$L$61,'7. Dissemination'!$G$12:$G$61,IF($C$11="ALL THEMES","*",$C$11),'7. Dissemination'!$E$12:$E$61,'Summary of Cost by Organisation'!$C69)+SUMIFS('8.MonitoringEvaluation&amp;Learning'!$L$12:$L$61,'8.MonitoringEvaluation&amp;Learning'!$G$12:$G$61,IF($C$11="ALL THEMES","*",$C$11),'8.MonitoringEvaluation&amp;Learning'!$E$12:$E$61,'Summary of Cost by Organisation'!$C69)+SUMIFS('9. Other Direct Costs '!$L$12:$L$61,'9. Other Direct Costs '!$G$12:$G$61,IF($C$11="ALL THEMES","*",$C$11),'9. Other Direct Costs '!$E$12:$E$61,'Summary of Cost by Organisation'!$C69)+SUMIFS('10. Indirect Costs'!$P$13:$P$62,'10. Indirect Costs'!$F$13:$F$62,IF($C$11="ALL THEMES","*",$C$11),'10. Indirect Costs'!$D$13:$D$62,'Summary of Cost by Organisation'!$C69)</f>
        <v>0</v>
      </c>
      <c r="F69" s="269">
        <f ca="1">SUMIFS('2. Staff Costs (Annual)'!$X$13:$X$312,'2. Staff Costs (Annual)'!$G$13:$G$312,IF($C$11="ALL THEMES","*",$C$11),'2. Staff Costs (Annual)'!$E$13:$E$312,$C69)+SUMIFS('3.Travel,Subsistence&amp;Conference'!$O$12:$O$70,'3.Travel,Subsistence&amp;Conference'!$H$12:$H$70,IF($C$11="ALL THEMES","*",$C$11),'3.Travel,Subsistence&amp;Conference'!$F$12:$F$70,'Summary of Cost by Organisation'!$C69)+SUMIFS('4. Equipment'!$N$12:$N$82,'4. Equipment'!$G$12:$G$82,IF($C$11="ALL THEMES","*",$C$11),'4. Equipment'!$E$12:$E$82,$C69)+SUMIFS('5. Consumables'!$N$12:$N$61,'5. Consumables'!$G$12:$G$61,IF($C$11="ALL THEMES","*",$C$11),'5. Consumables'!$E$12:$E$61,'Summary of Cost by Organisation'!$C69)+SUMIFS('6. CEI'!$N$12:$N$61,'6. CEI'!$G$12:$G$61,IF($C$11="ALL THEMES","*",$C$11),'6. CEI'!$E$12:$E$61,'Summary of Cost by Organisation'!$C69)+SUMIFS('7. Dissemination'!$N$12:$N$61,'7. Dissemination'!$G$12:$G$61,IF($C$11="ALL THEMES","*",$C$11),'7. Dissemination'!$E$12:$E$61,'Summary of Cost by Organisation'!$C69)+SUMIFS('8.MonitoringEvaluation&amp;Learning'!$N$12:$N$61,'8.MonitoringEvaluation&amp;Learning'!$G$12:$G$61,IF($C$11="ALL THEMES","*",$C$11),'8.MonitoringEvaluation&amp;Learning'!$E$12:$E$61,'Summary of Cost by Organisation'!$C69)+SUMIFS('9. Other Direct Costs '!$N$12:$N$61,'9. Other Direct Costs '!$G$12:$G$61,IF($C$11="ALL THEMES","*",$C$11),'9. Other Direct Costs '!$E$12:$E$61,'Summary of Cost by Organisation'!$C69)+SUMIFS('10. Indirect Costs'!$T$13:$T$62,'10. Indirect Costs'!$F$13:$F$62,IF($C$11="ALL THEMES","*",$C$11),'10. Indirect Costs'!$D$13:$D$62,'Summary of Cost by Organisation'!$C69)</f>
        <v>0</v>
      </c>
      <c r="G69" s="269">
        <f ca="1">SUMIFS('2. Staff Costs (Annual)'!$AC$13:$AC$312,'2. Staff Costs (Annual)'!$G$13:$G$312,IF($C$11="ALL THEMES","*",$C$11),'2. Staff Costs (Annual)'!$E$13:$E$312,$C69)+SUMIFS('3.Travel,Subsistence&amp;Conference'!$O$12:$O$70,'3.Travel,Subsistence&amp;Conference'!$H$12:$H$70,IF($C$11="ALL THEMES","*",$C$11),'3.Travel,Subsistence&amp;Conference'!$F$12:$F$70,'Summary of Cost by Organisation'!$C69)+SUMIFS('4. Equipment'!$P$12:$P$82,'4. Equipment'!$G$12:$G$82,IF($C$11="ALL THEMES","*",$C$11),'4. Equipment'!$E$12:$E$82,$C69)+SUMIFS('5. Consumables'!$P$12:$P$61,'5. Consumables'!$G$12:$G$61,IF($C$11="ALL THEMES","*",$C$11),'5. Consumables'!$E$12:$E$61,'Summary of Cost by Organisation'!$C69)+SUMIFS('6. CEI'!$P$12:$P$61,'6. CEI'!$G$12:$G$61,IF($C$11="ALL THEMES","*",$C$11),'6. CEI'!$E$12:$E$61,'Summary of Cost by Organisation'!$C69)+SUMIFS('7. Dissemination'!$P$12:$P$61,'7. Dissemination'!$G$12:$G$61,IF($C$11="ALL THEMES","*",$C$11),'7. Dissemination'!$E$12:$E$61,'Summary of Cost by Organisation'!$C69)+SUMIFS('8.MonitoringEvaluation&amp;Learning'!$P$12:$P$61,'8.MonitoringEvaluation&amp;Learning'!$G$12:$G$61,IF($C$11="ALL THEMES","*",$C$11),'8.MonitoringEvaluation&amp;Learning'!$E$12:$E$61,'Summary of Cost by Organisation'!$C69)+SUMIFS('9. Other Direct Costs '!$P$12:$P$61,'9. Other Direct Costs '!$G$12:$G$61,IF($C$11="ALL THEMES","*",$C$11),'9. Other Direct Costs '!$E$12:$E$61,'Summary of Cost by Organisation'!$C69)+SUMIFS('10. Indirect Costs'!$X$13:$X$62,'10. Indirect Costs'!$F$13:$F$62,IF($C$11="ALL THEMES","*",$C$11),'10. Indirect Costs'!$D$13:$D$62,'Summary of Cost by Organisation'!$C69)</f>
        <v>0</v>
      </c>
      <c r="H69" s="269">
        <f ca="1">SUMIFS('2. Staff Costs (Annual)'!$AH$13:$AH$312,'2. Staff Costs (Annual)'!$G$13:$G$312,IF($C$11="ALL THEMES","*",$C$11),'2. Staff Costs (Annual)'!$E$13:$E$312,$C69)+SUMIFS('3.Travel,Subsistence&amp;Conference'!$S$12:$S$70,'3.Travel,Subsistence&amp;Conference'!$H$12:$H$70,IF($C$11="ALL THEMES","*",$C$11),'3.Travel,Subsistence&amp;Conference'!$F$12:$F$70,'Summary of Cost by Organisation'!$C69)+SUMIFS('4. Equipment'!$R$12:$R$82,'4. Equipment'!$G$12:$G$82,IF($C$11="ALL THEMES","*",$C$11),'4. Equipment'!$E$12:$E$82,$C69)+SUMIFS('5. Consumables'!$R$12:$R$61,'5. Consumables'!$G$12:$G$61,IF($C$11="ALL THEMES","*",$C$11),'5. Consumables'!$E$12:$E$61,'Summary of Cost by Organisation'!$C69)+SUMIFS('6. CEI'!$R$12:$R$61,'6. CEI'!$G$12:$G$61,IF($C$11="ALL THEMES","*",$C$11),'6. CEI'!$E$12:$E$61,'Summary of Cost by Organisation'!$C69)+SUMIFS('7. Dissemination'!$R$12:$R$61,'7. Dissemination'!$G$12:$G$61,IF($C$11="ALL THEMES","*",$C$11),'7. Dissemination'!$E$12:$E$61,'Summary of Cost by Organisation'!$C69)+SUMIFS('8.MonitoringEvaluation&amp;Learning'!$R$12:$R$61,'8.MonitoringEvaluation&amp;Learning'!$G$12:$G$61,IF($C$11="ALL THEMES","*",$C$11),'8.MonitoringEvaluation&amp;Learning'!$E$12:$E$61,'Summary of Cost by Organisation'!$C69)+SUMIFS('9. Other Direct Costs '!$R$12:$R$61,'9. Other Direct Costs '!$G$12:$G$61,IF($C$11="ALL THEMES","*",$C$11),'9. Other Direct Costs '!$E$12:$E$61,'Summary of Cost by Organisation'!$C69)+SUMIFS('10. Indirect Costs'!$AB$13:$AB$62,'10. Indirect Costs'!$F$13:$F$62,IF($C$11="ALL THEMES","*",$C$11),'10. Indirect Costs'!$D$13:$D$62,'Summary of Cost by Organisation'!$C69)</f>
        <v>0</v>
      </c>
      <c r="I69" s="279">
        <f t="shared" ca="1" si="12"/>
        <v>0</v>
      </c>
      <c r="J69" s="4"/>
    </row>
    <row r="70" spans="2:14" ht="30" customHeight="1" thickBot="1" x14ac:dyDescent="0.3">
      <c r="B70" s="4"/>
      <c r="C70" s="52" t="s">
        <v>6</v>
      </c>
      <c r="D70" s="271">
        <f t="shared" ref="D70:I70" ca="1" si="14">SUM(D63:D69)</f>
        <v>0</v>
      </c>
      <c r="E70" s="271">
        <f t="shared" ca="1" si="14"/>
        <v>0</v>
      </c>
      <c r="F70" s="271">
        <f t="shared" ca="1" si="14"/>
        <v>0</v>
      </c>
      <c r="G70" s="271">
        <f t="shared" ca="1" si="14"/>
        <v>0</v>
      </c>
      <c r="H70" s="271">
        <f t="shared" ca="1" si="14"/>
        <v>0</v>
      </c>
      <c r="I70" s="271">
        <f t="shared" ca="1" si="14"/>
        <v>0</v>
      </c>
      <c r="J70" s="4"/>
    </row>
    <row r="71" spans="2:14" ht="8.25" customHeight="1" x14ac:dyDescent="0.25">
      <c r="B71" s="4"/>
      <c r="C71" s="4"/>
      <c r="D71" s="4"/>
      <c r="E71" s="4"/>
      <c r="F71" s="4"/>
      <c r="G71" s="4"/>
      <c r="H71" s="4"/>
      <c r="I71" s="4"/>
      <c r="J71" s="4"/>
    </row>
    <row r="72" spans="2:14" ht="8.25" customHeight="1" thickBot="1" x14ac:dyDescent="0.3">
      <c r="B72" s="4"/>
      <c r="C72" s="4"/>
      <c r="D72" s="163"/>
      <c r="E72" s="163"/>
      <c r="F72" s="163"/>
      <c r="G72" s="163"/>
      <c r="H72" s="163"/>
      <c r="I72" s="163"/>
      <c r="J72" s="4"/>
    </row>
    <row r="73" spans="2:14" ht="30" customHeight="1" thickBot="1" x14ac:dyDescent="0.3">
      <c r="B73" s="4"/>
      <c r="C73" s="168" t="s">
        <v>92</v>
      </c>
      <c r="D73" s="255" t="s">
        <v>30</v>
      </c>
      <c r="E73" s="255" t="s">
        <v>31</v>
      </c>
      <c r="F73" s="255" t="s">
        <v>32</v>
      </c>
      <c r="G73" s="255" t="s">
        <v>33</v>
      </c>
      <c r="H73" s="256" t="s">
        <v>34</v>
      </c>
      <c r="I73" s="260" t="s">
        <v>35</v>
      </c>
      <c r="J73" s="4"/>
    </row>
    <row r="74" spans="2:14" ht="30" customHeight="1" x14ac:dyDescent="0.25">
      <c r="B74" s="51">
        <v>1</v>
      </c>
      <c r="C74" s="214" t="str">
        <f ca="1">IFERROR(OFFSET('1. Staff Posts&amp;Salary (Listing)'!$E$1,MATCH(B74,'1. Staff Posts&amp;Salary (Listing)'!$Q:$Q,0)-1,0),"")</f>
        <v>(Select)</v>
      </c>
      <c r="D74" s="275" t="str">
        <f t="shared" ref="D74:D80" ca="1" si="15">IFERROR(D63/$D$70,"")</f>
        <v/>
      </c>
      <c r="E74" s="275" t="str">
        <f t="shared" ref="E74:E80" ca="1" si="16">IFERROR(E63/$E$70,"")</f>
        <v/>
      </c>
      <c r="F74" s="275" t="str">
        <f t="shared" ref="F74:F80" ca="1" si="17">IFERROR(F63/$F$70,"")</f>
        <v/>
      </c>
      <c r="G74" s="275" t="str">
        <f t="shared" ref="G74:G80" ca="1" si="18">IFERROR(G63/$G$70,"")</f>
        <v/>
      </c>
      <c r="H74" s="275" t="str">
        <f t="shared" ref="H74:H80" ca="1" si="19">IFERROR(H63/$H$70,"")</f>
        <v/>
      </c>
      <c r="I74" s="281" t="str">
        <f t="shared" ref="I74:I80" ca="1" si="20">IFERROR(I63/$I$70,"")</f>
        <v/>
      </c>
      <c r="J74" s="4"/>
    </row>
    <row r="75" spans="2:14" ht="30" customHeight="1" x14ac:dyDescent="0.25">
      <c r="B75" s="51">
        <f t="shared" ref="B75:B80" si="21">B74+1</f>
        <v>2</v>
      </c>
      <c r="C75" s="214" t="str">
        <f ca="1">IFERROR(OFFSET('1. Staff Posts&amp;Salary (Listing)'!$E$1,MATCH(B75,'1. Staff Posts&amp;Salary (Listing)'!$Q:$Q,0)-1,0),"")</f>
        <v/>
      </c>
      <c r="D75" s="275" t="str">
        <f t="shared" ca="1" si="15"/>
        <v/>
      </c>
      <c r="E75" s="275" t="str">
        <f t="shared" ca="1" si="16"/>
        <v/>
      </c>
      <c r="F75" s="275" t="str">
        <f t="shared" ca="1" si="17"/>
        <v/>
      </c>
      <c r="G75" s="275" t="str">
        <f t="shared" ca="1" si="18"/>
        <v/>
      </c>
      <c r="H75" s="275" t="str">
        <f t="shared" ca="1" si="19"/>
        <v/>
      </c>
      <c r="I75" s="281" t="str">
        <f t="shared" ca="1" si="20"/>
        <v/>
      </c>
      <c r="J75" s="4"/>
      <c r="N75" s="160"/>
    </row>
    <row r="76" spans="2:14" ht="30" customHeight="1" x14ac:dyDescent="0.25">
      <c r="B76" s="51">
        <f t="shared" si="21"/>
        <v>3</v>
      </c>
      <c r="C76" s="214" t="str">
        <f ca="1">IFERROR(OFFSET('1. Staff Posts&amp;Salary (Listing)'!$E$1,MATCH(B76,'1. Staff Posts&amp;Salary (Listing)'!$Q:$Q,0)-1,0),"")</f>
        <v/>
      </c>
      <c r="D76" s="275" t="str">
        <f t="shared" ca="1" si="15"/>
        <v/>
      </c>
      <c r="E76" s="275" t="str">
        <f t="shared" ca="1" si="16"/>
        <v/>
      </c>
      <c r="F76" s="275" t="str">
        <f t="shared" ca="1" si="17"/>
        <v/>
      </c>
      <c r="G76" s="275" t="str">
        <f t="shared" ca="1" si="18"/>
        <v/>
      </c>
      <c r="H76" s="275" t="str">
        <f t="shared" ca="1" si="19"/>
        <v/>
      </c>
      <c r="I76" s="281" t="str">
        <f t="shared" ca="1" si="20"/>
        <v/>
      </c>
      <c r="J76" s="4"/>
      <c r="N76" s="160"/>
    </row>
    <row r="77" spans="2:14" ht="30" customHeight="1" x14ac:dyDescent="0.25">
      <c r="B77" s="51">
        <f t="shared" si="21"/>
        <v>4</v>
      </c>
      <c r="C77" s="214" t="str">
        <f ca="1">IFERROR(OFFSET('1. Staff Posts&amp;Salary (Listing)'!$E$1,MATCH(B77,'1. Staff Posts&amp;Salary (Listing)'!$Q:$Q,0)-1,0),"")</f>
        <v/>
      </c>
      <c r="D77" s="275" t="str">
        <f t="shared" ca="1" si="15"/>
        <v/>
      </c>
      <c r="E77" s="275" t="str">
        <f t="shared" ca="1" si="16"/>
        <v/>
      </c>
      <c r="F77" s="275" t="str">
        <f t="shared" ca="1" si="17"/>
        <v/>
      </c>
      <c r="G77" s="275" t="str">
        <f t="shared" ca="1" si="18"/>
        <v/>
      </c>
      <c r="H77" s="275" t="str">
        <f t="shared" ca="1" si="19"/>
        <v/>
      </c>
      <c r="I77" s="281" t="str">
        <f t="shared" ca="1" si="20"/>
        <v/>
      </c>
      <c r="J77" s="4"/>
      <c r="N77" s="160"/>
    </row>
    <row r="78" spans="2:14" ht="30" hidden="1" customHeight="1" x14ac:dyDescent="0.25">
      <c r="B78" s="51">
        <f t="shared" si="21"/>
        <v>5</v>
      </c>
      <c r="C78" s="214" t="str">
        <f ca="1">IFERROR(OFFSET('1. Staff Posts&amp;Salary (Listing)'!$E$1,MATCH(B78,'1. Staff Posts&amp;Salary (Listing)'!$Q:$Q,0)-1,0),"")</f>
        <v/>
      </c>
      <c r="D78" s="275" t="str">
        <f t="shared" ca="1" si="15"/>
        <v/>
      </c>
      <c r="E78" s="275" t="str">
        <f t="shared" ca="1" si="16"/>
        <v/>
      </c>
      <c r="F78" s="275" t="str">
        <f t="shared" ca="1" si="17"/>
        <v/>
      </c>
      <c r="G78" s="275" t="str">
        <f t="shared" ca="1" si="18"/>
        <v/>
      </c>
      <c r="H78" s="275" t="str">
        <f t="shared" ca="1" si="19"/>
        <v/>
      </c>
      <c r="I78" s="281" t="str">
        <f t="shared" ca="1" si="20"/>
        <v/>
      </c>
      <c r="J78" s="4"/>
    </row>
    <row r="79" spans="2:14" ht="30" customHeight="1" x14ac:dyDescent="0.25">
      <c r="B79" s="51">
        <f t="shared" si="21"/>
        <v>6</v>
      </c>
      <c r="C79" s="214" t="str">
        <f ca="1">IFERROR(OFFSET('1. Staff Posts&amp;Salary (Listing)'!$E$1,MATCH(B79,'1. Staff Posts&amp;Salary (Listing)'!$Q:$Q,0)-1,0),"")</f>
        <v/>
      </c>
      <c r="D79" s="275" t="str">
        <f t="shared" ca="1" si="15"/>
        <v/>
      </c>
      <c r="E79" s="275" t="str">
        <f t="shared" ca="1" si="16"/>
        <v/>
      </c>
      <c r="F79" s="275" t="str">
        <f t="shared" ca="1" si="17"/>
        <v/>
      </c>
      <c r="G79" s="275" t="str">
        <f t="shared" ca="1" si="18"/>
        <v/>
      </c>
      <c r="H79" s="275" t="str">
        <f t="shared" ca="1" si="19"/>
        <v/>
      </c>
      <c r="I79" s="281" t="str">
        <f t="shared" ca="1" si="20"/>
        <v/>
      </c>
      <c r="J79" s="4"/>
    </row>
    <row r="80" spans="2:14" ht="30" customHeight="1" thickBot="1" x14ac:dyDescent="0.3">
      <c r="B80" s="51">
        <f t="shared" si="21"/>
        <v>7</v>
      </c>
      <c r="C80" s="214" t="str">
        <f ca="1">IFERROR(OFFSET('1. Staff Posts&amp;Salary (Listing)'!$E$1,MATCH(B80,'1. Staff Posts&amp;Salary (Listing)'!$Q:$Q,0)-1,0),"")</f>
        <v/>
      </c>
      <c r="D80" s="275" t="str">
        <f t="shared" ca="1" si="15"/>
        <v/>
      </c>
      <c r="E80" s="275" t="str">
        <f t="shared" ca="1" si="16"/>
        <v/>
      </c>
      <c r="F80" s="275" t="str">
        <f t="shared" ca="1" si="17"/>
        <v/>
      </c>
      <c r="G80" s="275" t="str">
        <f t="shared" ca="1" si="18"/>
        <v/>
      </c>
      <c r="H80" s="275" t="str">
        <f t="shared" ca="1" si="19"/>
        <v/>
      </c>
      <c r="I80" s="281" t="str">
        <f t="shared" ca="1" si="20"/>
        <v/>
      </c>
      <c r="J80" s="4"/>
    </row>
    <row r="81" spans="2:10" ht="30" customHeight="1" thickBot="1" x14ac:dyDescent="0.3">
      <c r="B81" s="4"/>
      <c r="C81" s="52" t="s">
        <v>6</v>
      </c>
      <c r="D81" s="277">
        <f t="shared" ref="D81:I81" ca="1" si="22">SUM(D74:D80)</f>
        <v>0</v>
      </c>
      <c r="E81" s="277">
        <f t="shared" ca="1" si="22"/>
        <v>0</v>
      </c>
      <c r="F81" s="277">
        <f t="shared" ca="1" si="22"/>
        <v>0</v>
      </c>
      <c r="G81" s="277">
        <f t="shared" ca="1" si="22"/>
        <v>0</v>
      </c>
      <c r="H81" s="277">
        <f t="shared" ca="1" si="22"/>
        <v>0</v>
      </c>
      <c r="I81" s="277">
        <f t="shared" ca="1" si="22"/>
        <v>0</v>
      </c>
      <c r="J81" s="4"/>
    </row>
    <row r="82" spans="2:10" x14ac:dyDescent="0.25">
      <c r="B82" s="4"/>
      <c r="C82" s="4"/>
      <c r="D82" s="4"/>
      <c r="E82" s="4"/>
      <c r="F82" s="4"/>
      <c r="G82" s="4"/>
      <c r="H82" s="4"/>
      <c r="I82" s="4"/>
      <c r="J82" s="4"/>
    </row>
    <row r="83" spans="2:10" ht="7.5" customHeight="1" x14ac:dyDescent="0.25"/>
    <row r="85" spans="2:10" hidden="1" x14ac:dyDescent="0.25">
      <c r="C85" t="s">
        <v>51</v>
      </c>
    </row>
    <row r="86" spans="2:10" hidden="1" x14ac:dyDescent="0.25">
      <c r="B86">
        <v>1</v>
      </c>
      <c r="C86" t="s">
        <v>45</v>
      </c>
    </row>
    <row r="87" spans="2:10" hidden="1" x14ac:dyDescent="0.25">
      <c r="B87">
        <f>B86+1</f>
        <v>2</v>
      </c>
      <c r="C87" s="93" t="str">
        <f>IF('START - AWARD DETAILS'!D21=0,"",'START - AWARD DETAILS'!D21)</f>
        <v>CORE</v>
      </c>
    </row>
    <row r="88" spans="2:10" hidden="1" x14ac:dyDescent="0.25">
      <c r="B88">
        <f t="shared" ref="B88:B106" si="23">B87+1</f>
        <v>3</v>
      </c>
      <c r="C88" s="93" t="str">
        <f>IF('START - AWARD DETAILS'!D22=0,"",'START - AWARD DETAILS'!D22)</f>
        <v/>
      </c>
    </row>
    <row r="89" spans="2:10" hidden="1" x14ac:dyDescent="0.25">
      <c r="B89">
        <f t="shared" si="23"/>
        <v>4</v>
      </c>
      <c r="C89" s="93" t="str">
        <f>IF('START - AWARD DETAILS'!D23=0,"",'START - AWARD DETAILS'!D23)</f>
        <v/>
      </c>
    </row>
    <row r="90" spans="2:10" hidden="1" x14ac:dyDescent="0.25">
      <c r="B90">
        <f t="shared" si="23"/>
        <v>5</v>
      </c>
      <c r="C90" s="93" t="str">
        <f>IF('START - AWARD DETAILS'!D24=0,"",'START - AWARD DETAILS'!D24)</f>
        <v/>
      </c>
    </row>
    <row r="91" spans="2:10" hidden="1" x14ac:dyDescent="0.25">
      <c r="B91">
        <f t="shared" si="23"/>
        <v>6</v>
      </c>
      <c r="C91" s="93" t="str">
        <f>IF('START - AWARD DETAILS'!D25=0,"",'START - AWARD DETAILS'!D25)</f>
        <v/>
      </c>
    </row>
    <row r="92" spans="2:10" hidden="1" x14ac:dyDescent="0.25">
      <c r="B92">
        <f t="shared" si="23"/>
        <v>7</v>
      </c>
      <c r="C92" s="93" t="str">
        <f>IF('START - AWARD DETAILS'!D26=0,"",'START - AWARD DETAILS'!D26)</f>
        <v/>
      </c>
    </row>
    <row r="93" spans="2:10" hidden="1" x14ac:dyDescent="0.25">
      <c r="B93">
        <f t="shared" si="23"/>
        <v>8</v>
      </c>
      <c r="C93" s="93" t="str">
        <f>IF('START - AWARD DETAILS'!D27=0,"",'START - AWARD DETAILS'!D27)</f>
        <v/>
      </c>
    </row>
    <row r="94" spans="2:10" hidden="1" x14ac:dyDescent="0.25">
      <c r="B94">
        <f t="shared" si="23"/>
        <v>9</v>
      </c>
      <c r="C94" s="93" t="str">
        <f>IF('START - AWARD DETAILS'!D28=0,"",'START - AWARD DETAILS'!D28)</f>
        <v/>
      </c>
    </row>
    <row r="95" spans="2:10" hidden="1" x14ac:dyDescent="0.25">
      <c r="B95">
        <f t="shared" si="23"/>
        <v>10</v>
      </c>
      <c r="C95" s="93" t="str">
        <f>IF('START - AWARD DETAILS'!D29=0,"",'START - AWARD DETAILS'!D29)</f>
        <v/>
      </c>
    </row>
    <row r="96" spans="2:10" hidden="1" x14ac:dyDescent="0.25">
      <c r="B96">
        <f t="shared" si="23"/>
        <v>11</v>
      </c>
      <c r="C96" s="93" t="str">
        <f>IF('START - AWARD DETAILS'!D30=0,"",'START - AWARD DETAILS'!D30)</f>
        <v/>
      </c>
    </row>
    <row r="97" spans="2:3" hidden="1" x14ac:dyDescent="0.25">
      <c r="B97">
        <f t="shared" si="23"/>
        <v>12</v>
      </c>
      <c r="C97" s="93" t="str">
        <f>IF('START - AWARD DETAILS'!D31=0,"",'START - AWARD DETAILS'!D31)</f>
        <v/>
      </c>
    </row>
    <row r="98" spans="2:3" hidden="1" x14ac:dyDescent="0.25">
      <c r="B98">
        <f t="shared" si="23"/>
        <v>13</v>
      </c>
      <c r="C98" s="93" t="str">
        <f>IF('START - AWARD DETAILS'!D32=0,"",'START - AWARD DETAILS'!D32)</f>
        <v/>
      </c>
    </row>
    <row r="99" spans="2:3" hidden="1" x14ac:dyDescent="0.25">
      <c r="B99">
        <f t="shared" si="23"/>
        <v>14</v>
      </c>
      <c r="C99" s="93" t="str">
        <f>IF('START - AWARD DETAILS'!D33=0,"",'START - AWARD DETAILS'!D33)</f>
        <v/>
      </c>
    </row>
    <row r="100" spans="2:3" hidden="1" x14ac:dyDescent="0.25">
      <c r="B100">
        <f t="shared" si="23"/>
        <v>15</v>
      </c>
      <c r="C100" s="93" t="str">
        <f>IF('START - AWARD DETAILS'!D34=0,"",'START - AWARD DETAILS'!D34)</f>
        <v/>
      </c>
    </row>
    <row r="101" spans="2:3" hidden="1" x14ac:dyDescent="0.25">
      <c r="B101">
        <f t="shared" si="23"/>
        <v>16</v>
      </c>
      <c r="C101" s="93" t="str">
        <f>IF('START - AWARD DETAILS'!D35=0,"",'START - AWARD DETAILS'!D35)</f>
        <v/>
      </c>
    </row>
    <row r="102" spans="2:3" hidden="1" x14ac:dyDescent="0.25">
      <c r="B102">
        <f t="shared" si="23"/>
        <v>17</v>
      </c>
      <c r="C102" s="93" t="str">
        <f>IF('START - AWARD DETAILS'!D36=0,"",'START - AWARD DETAILS'!D36)</f>
        <v/>
      </c>
    </row>
    <row r="103" spans="2:3" hidden="1" x14ac:dyDescent="0.25">
      <c r="B103">
        <f t="shared" si="23"/>
        <v>18</v>
      </c>
      <c r="C103" s="93" t="str">
        <f>IF('START - AWARD DETAILS'!D37=0,"",'START - AWARD DETAILS'!D37)</f>
        <v/>
      </c>
    </row>
    <row r="104" spans="2:3" hidden="1" x14ac:dyDescent="0.25">
      <c r="B104">
        <f t="shared" si="23"/>
        <v>19</v>
      </c>
      <c r="C104" s="93" t="str">
        <f>IF('START - AWARD DETAILS'!D38=0,"",'START - AWARD DETAILS'!D38)</f>
        <v/>
      </c>
    </row>
    <row r="105" spans="2:3" hidden="1" x14ac:dyDescent="0.25">
      <c r="B105">
        <f t="shared" si="23"/>
        <v>20</v>
      </c>
      <c r="C105" s="93" t="str">
        <f>IF('START - AWARD DETAILS'!D39=0,"",'START - AWARD DETAILS'!D39)</f>
        <v/>
      </c>
    </row>
    <row r="106" spans="2:3" hidden="1" x14ac:dyDescent="0.25">
      <c r="B106">
        <f t="shared" si="23"/>
        <v>21</v>
      </c>
      <c r="C106" s="93" t="str">
        <f>IF('START - AWARD DETAILS'!D40=0,"",'START - AWARD DETAILS'!D40)</f>
        <v/>
      </c>
    </row>
  </sheetData>
  <sheetProtection algorithmName="SHA-512" hashValue="niFj8pzu7l2ekubIYvdppQ1neaLiWvyDiBtFZexZE5+G70HNB/DxHB6XqfQ/KsArDe/nXQWvfkHZhAv4slILXA==" saltValue="qhk6Y91MJKdDu6Ex2MR3Kg==" spinCount="100000" sheet="1" selectLockedCells="1"/>
  <mergeCells count="2">
    <mergeCell ref="C3:I3"/>
    <mergeCell ref="C9:I9"/>
  </mergeCells>
  <dataValidations count="1">
    <dataValidation type="list" allowBlank="1" showInputMessage="1" showErrorMessage="1" sqref="C11" xr:uid="{00000000-0002-0000-0500-000000000000}">
      <formula1>$C$85:$C$106</formula1>
    </dataValidation>
  </dataValidations>
  <pageMargins left="0.7" right="0.7" top="0.75" bottom="0.75" header="0.3" footer="0.3"/>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W84"/>
  <sheetViews>
    <sheetView showGridLines="0" topLeftCell="A19" workbookViewId="0">
      <selection activeCell="F13" sqref="F13"/>
    </sheetView>
  </sheetViews>
  <sheetFormatPr defaultColWidth="0" defaultRowHeight="15" zeroHeight="1" x14ac:dyDescent="0.25"/>
  <cols>
    <col min="1" max="2" width="1.42578125" customWidth="1"/>
    <col min="3" max="3" width="45.42578125" bestFit="1" customWidth="1"/>
    <col min="4" max="9" width="20.42578125" customWidth="1"/>
    <col min="10" max="11" width="1.42578125" customWidth="1"/>
    <col min="12" max="22" width="10.42578125" customWidth="1"/>
    <col min="23" max="23" width="1.42578125" customWidth="1"/>
    <col min="24" max="16384" width="3" hidden="1"/>
  </cols>
  <sheetData>
    <row r="1" spans="2:14" ht="8.25" customHeight="1" x14ac:dyDescent="0.25"/>
    <row r="2" spans="2:14" ht="8.25" customHeight="1" thickBot="1" x14ac:dyDescent="0.3">
      <c r="B2" s="4"/>
      <c r="C2" s="4"/>
      <c r="D2" s="4"/>
      <c r="E2" s="4"/>
      <c r="F2" s="4"/>
      <c r="G2" s="4"/>
      <c r="H2" s="4"/>
      <c r="I2" s="4"/>
      <c r="J2" s="4"/>
    </row>
    <row r="3" spans="2:14" ht="20.25" customHeight="1" thickBot="1" x14ac:dyDescent="0.3">
      <c r="B3" s="4"/>
      <c r="C3" s="447" t="s">
        <v>93</v>
      </c>
      <c r="D3" s="448"/>
      <c r="E3" s="448"/>
      <c r="F3" s="448"/>
      <c r="G3" s="448"/>
      <c r="H3" s="448"/>
      <c r="I3" s="448"/>
      <c r="J3" s="4"/>
    </row>
    <row r="4" spans="2:14" ht="8.25" customHeight="1" thickBot="1" x14ac:dyDescent="0.3">
      <c r="B4" s="4"/>
      <c r="C4" s="4"/>
      <c r="D4" s="4"/>
      <c r="E4" s="4"/>
      <c r="F4" s="4"/>
      <c r="G4" s="4"/>
      <c r="H4" s="4"/>
      <c r="I4" s="4"/>
      <c r="J4" s="4"/>
    </row>
    <row r="5" spans="2:14" ht="20.25" customHeight="1" thickBot="1" x14ac:dyDescent="0.3">
      <c r="B5" s="36"/>
      <c r="C5" s="5" t="s">
        <v>41</v>
      </c>
      <c r="D5" s="261" t="str">
        <f>IF('START - AWARD DETAILS'!$D$13="","",'START - AWARD DETAILS'!$D$13)</f>
        <v/>
      </c>
      <c r="E5" s="37"/>
      <c r="F5" s="37"/>
      <c r="G5" s="37"/>
      <c r="H5" s="37"/>
      <c r="I5" s="38"/>
      <c r="J5" s="36"/>
    </row>
    <row r="6" spans="2:14" ht="8.25" customHeight="1" thickBot="1" x14ac:dyDescent="0.3">
      <c r="B6" s="36"/>
      <c r="C6" s="36"/>
      <c r="D6" s="36"/>
      <c r="E6" s="36"/>
      <c r="F6" s="36"/>
      <c r="G6" s="36"/>
      <c r="H6" s="36"/>
      <c r="I6" s="36"/>
      <c r="J6" s="36"/>
    </row>
    <row r="7" spans="2:14" ht="20.25" customHeight="1" thickBot="1" x14ac:dyDescent="0.3">
      <c r="B7" s="36"/>
      <c r="C7" s="44" t="s">
        <v>42</v>
      </c>
      <c r="D7" s="261" t="str">
        <f>IF('START - AWARD DETAILS'!$D$14="","",'START - AWARD DETAILS'!$D$14)</f>
        <v/>
      </c>
      <c r="E7" s="37"/>
      <c r="F7" s="37"/>
      <c r="G7" s="37"/>
      <c r="H7" s="37"/>
      <c r="I7" s="38"/>
      <c r="J7" s="36"/>
    </row>
    <row r="8" spans="2:14" ht="8.25" customHeight="1" thickBot="1" x14ac:dyDescent="0.3">
      <c r="B8" s="4"/>
      <c r="C8" s="4"/>
      <c r="D8" s="4"/>
      <c r="E8" s="4"/>
      <c r="F8" s="4"/>
      <c r="G8" s="4"/>
      <c r="H8" s="4"/>
      <c r="I8" s="4"/>
      <c r="J8" s="4"/>
    </row>
    <row r="9" spans="2:14" ht="20.25" customHeight="1" thickBot="1" x14ac:dyDescent="0.3">
      <c r="B9" s="4"/>
      <c r="C9" s="449" t="s">
        <v>43</v>
      </c>
      <c r="D9" s="450"/>
      <c r="E9" s="450"/>
      <c r="F9" s="450"/>
      <c r="G9" s="450"/>
      <c r="H9" s="450"/>
      <c r="I9" s="451"/>
      <c r="J9" s="4"/>
    </row>
    <row r="10" spans="2:14" ht="20.25" customHeight="1" x14ac:dyDescent="0.25">
      <c r="B10" s="4"/>
      <c r="C10" s="294"/>
      <c r="D10" s="294"/>
      <c r="E10" s="294"/>
      <c r="F10" s="294"/>
      <c r="G10" s="294"/>
      <c r="H10" s="294"/>
      <c r="I10" s="294"/>
      <c r="J10" s="4"/>
    </row>
    <row r="11" spans="2:14" ht="20.25" customHeight="1" x14ac:dyDescent="0.25">
      <c r="B11" s="4"/>
      <c r="C11" s="294"/>
      <c r="D11" s="294"/>
      <c r="E11" s="294"/>
      <c r="F11" s="294"/>
      <c r="G11" s="294"/>
      <c r="H11" s="294"/>
      <c r="I11" s="294"/>
      <c r="J11" s="4"/>
      <c r="L11" s="136"/>
    </row>
    <row r="12" spans="2:14" ht="20.25" customHeight="1" x14ac:dyDescent="0.25">
      <c r="B12" s="4"/>
      <c r="C12" s="294"/>
      <c r="D12" s="294"/>
      <c r="E12" s="294"/>
      <c r="F12" s="294"/>
      <c r="G12" s="294"/>
      <c r="H12" s="294"/>
      <c r="I12" s="294"/>
      <c r="J12" s="4"/>
    </row>
    <row r="13" spans="2:14" ht="8.25" customHeight="1" thickBot="1" x14ac:dyDescent="0.3">
      <c r="B13" s="4"/>
      <c r="C13" s="4"/>
      <c r="D13" s="4"/>
      <c r="E13" s="4"/>
      <c r="F13" s="4"/>
      <c r="G13" s="4"/>
      <c r="H13" s="4"/>
      <c r="I13" s="4"/>
      <c r="J13" s="4"/>
    </row>
    <row r="14" spans="2:14" ht="30" customHeight="1" thickBot="1" x14ac:dyDescent="0.3">
      <c r="B14" s="4"/>
      <c r="C14" s="168" t="s">
        <v>94</v>
      </c>
      <c r="D14" s="255" t="s">
        <v>30</v>
      </c>
      <c r="E14" s="255" t="s">
        <v>31</v>
      </c>
      <c r="F14" s="255" t="s">
        <v>32</v>
      </c>
      <c r="G14" s="255" t="s">
        <v>33</v>
      </c>
      <c r="H14" s="256" t="s">
        <v>34</v>
      </c>
      <c r="I14" s="260" t="s">
        <v>35</v>
      </c>
      <c r="J14" s="4"/>
    </row>
    <row r="15" spans="2:14" ht="30" customHeight="1" x14ac:dyDescent="0.25">
      <c r="B15" s="51">
        <v>1</v>
      </c>
      <c r="C15" s="214" t="str">
        <f>'START - AWARD DETAILS'!D21</f>
        <v>CORE</v>
      </c>
      <c r="D15" s="269">
        <f>SUMIF('2. Staff Costs (Annual)'!$G$13:$G$312,'Summary of Costs by Theme'!$C15,'2. Staff Costs (Annual)'!$N$13:$N$312)+SUMIF('3.Travel,Subsistence&amp;Conference'!$H$12:$H$70,'Summary of Costs by Theme'!$C15,'3.Travel,Subsistence&amp;Conference'!$K$12:$K$70)+SUMIF('4. Equipment'!$G$12:$G$82,'Summary of Costs by Theme'!$C15,'4. Equipment'!$J$12:$J$82)+SUMIF('5. Consumables'!$G$12:$G$61,'Summary of Costs by Theme'!$C15,'5. Consumables'!$J$12:$J$61)+SUMIF('6. CEI'!$G$12:$G$61,'Summary of Costs by Theme'!$C15,'6. CEI'!$J$12:$J$61)+SUMIF('7. Dissemination'!$G$12:$G$61,'Summary of Costs by Theme'!$C15,'7. Dissemination'!$J$12:$J$61)+SUMIF('8.MonitoringEvaluation&amp;Learning'!$G$12:$G$61,'Summary of Costs by Theme'!$C15,'8.MonitoringEvaluation&amp;Learning'!$J$12:$J$61)+SUMIF('9. Other Direct Costs '!$G$12:$G$61,'Summary of Costs by Theme'!$C15,'9. Other Direct Costs '!$J$12:$J$61)+SUMIF('10. Indirect Costs'!$F$13:$F$62,'Summary of Costs by Theme'!$C15,'10. Indirect Costs'!$L$13:$L$62)</f>
        <v>0</v>
      </c>
      <c r="E15" s="269">
        <f>SUMIF('2. Staff Costs (Annual)'!$G$13:$G$312,'Summary of Costs by Theme'!$C15,'2. Staff Costs (Annual)'!$S$13:$S$312)+SUMIF('3.Travel,Subsistence&amp;Conference'!$H$12:$H$70,'Summary of Costs by Theme'!$C15,'3.Travel,Subsistence&amp;Conference'!$M$12:$M$70)+SUMIF('4. Equipment'!$G$12:$G$82,'Summary of Costs by Theme'!$C15,'4. Equipment'!$L$12:$L$82)+SUMIF('5. Consumables'!$G$12:$G$61,'Summary of Costs by Theme'!$C15,'5. Consumables'!$L$12:$L$61)+SUMIF('6. CEI'!$G$12:$G$61,'Summary of Costs by Theme'!$C15,'6. CEI'!$L$12:$L$61)+SUMIF('7. Dissemination'!$G$12:$G$61,'Summary of Costs by Theme'!$C15,'7. Dissemination'!$L$12:$L$61)+SUMIF('8.MonitoringEvaluation&amp;Learning'!$G$12:$G$61,'Summary of Costs by Theme'!$C15,'8.MonitoringEvaluation&amp;Learning'!$L$12:$L$61)+SUMIF('9. Other Direct Costs '!$G$12:$G$61,'Summary of Costs by Theme'!$C15,'9. Other Direct Costs '!$L$12:$L$61)+SUMIF('10. Indirect Costs'!$F$13:$F$62,'Summary of Costs by Theme'!$C15,'10. Indirect Costs'!$P$13:$P$62)</f>
        <v>0</v>
      </c>
      <c r="F15" s="269">
        <f>SUMIF('2. Staff Costs (Annual)'!$G$13:$G$312,'Summary of Costs by Theme'!$C15,'2. Staff Costs (Annual)'!$X$13:$X$312)+SUMIF('3.Travel,Subsistence&amp;Conference'!$H$12:$H$70,'Summary of Costs by Theme'!$C15,'3.Travel,Subsistence&amp;Conference'!$O$12:$O$70)+SUMIF('4. Equipment'!$G$12:$G$82,'Summary of Costs by Theme'!$C15,'4. Equipment'!$N$12:$N$82)+SUMIF('5. Consumables'!$G$12:$G$61,'Summary of Costs by Theme'!$C15,'5. Consumables'!$N$12:$N$61)+SUMIF('6. CEI'!$G$12:$G$61,'Summary of Costs by Theme'!$C15,'6. CEI'!$N$12:$N$61)+SUMIF('7. Dissemination'!$G$12:$G$61,'Summary of Costs by Theme'!$C15,'7. Dissemination'!$N$12:$N$61)+SUMIF('8.MonitoringEvaluation&amp;Learning'!$G$12:$G$61,'Summary of Costs by Theme'!$C15,'8.MonitoringEvaluation&amp;Learning'!$N$12:$N$61)+SUMIF('9. Other Direct Costs '!$G$12:$G$61,'Summary of Costs by Theme'!$C15,'9. Other Direct Costs '!$N$12:$N$61)+SUMIF('10. Indirect Costs'!$F$13:$F$62,'Summary of Costs by Theme'!$C15,'10. Indirect Costs'!$T$13:$T$62)</f>
        <v>0</v>
      </c>
      <c r="G15" s="269">
        <f>SUMIF('2. Staff Costs (Annual)'!$G$13:$G$312,'Summary of Costs by Theme'!$C15,'2. Staff Costs (Annual)'!$AC$13:$AC$312)+SUMIF('3.Travel,Subsistence&amp;Conference'!$H$12:$H$70,'Summary of Costs by Theme'!$C15,'3.Travel,Subsistence&amp;Conference'!$O$12:$O$70)+SUMIF('4. Equipment'!$G$12:$G$82,'Summary of Costs by Theme'!$C15,'4. Equipment'!$P$12:$P$82)+SUMIF('5. Consumables'!$G$12:$G$61,'Summary of Costs by Theme'!$C15,'5. Consumables'!$P$12:$P$61)+SUMIF('6. CEI'!$G$12:$G$61,'Summary of Costs by Theme'!$C15,'6. CEI'!$P$12:$P$61)+SUMIF('7. Dissemination'!$G$12:$G$61,'Summary of Costs by Theme'!$C15,'7. Dissemination'!$P$12:$P$61)+SUMIF('8.MonitoringEvaluation&amp;Learning'!$G$12:$G$61,'Summary of Costs by Theme'!$C15,'8.MonitoringEvaluation&amp;Learning'!$P$12:$P$61)+SUMIF('9. Other Direct Costs '!$G$12:$G$61,'Summary of Costs by Theme'!$C15,'9. Other Direct Costs '!$P$12:$P$61)+SUMIF('10. Indirect Costs'!$F$13:$F$62,'Summary of Costs by Theme'!$C15,'10. Indirect Costs'!$X$13:$X$62)</f>
        <v>0</v>
      </c>
      <c r="H15" s="269">
        <f>SUMIF('2. Staff Costs (Annual)'!$G$13:$G$312,'Summary of Costs by Theme'!$C15,'2. Staff Costs (Annual)'!$AH$13:$AH$312)+SUMIF('3.Travel,Subsistence&amp;Conference'!$H$12:$H$70,'Summary of Costs by Theme'!$C15,'3.Travel,Subsistence&amp;Conference'!$S$12:$S$70)+SUMIF('4. Equipment'!$G$12:$G$82,'Summary of Costs by Theme'!$C15,'4. Equipment'!$R$12:$R$82)+SUMIF('5. Consumables'!$G$12:$G$61,'Summary of Costs by Theme'!$C15,'5. Consumables'!$R$12:$R$61)+SUMIF('6. CEI'!$G$12:$G$61,'Summary of Costs by Theme'!$C15,'6. CEI'!$R$12:$R$61)+SUMIF('7. Dissemination'!$G$12:$G$61,'Summary of Costs by Theme'!$C15,'7. Dissemination'!$R$12:$R$61)+SUMIF('8.MonitoringEvaluation&amp;Learning'!$G$12:$G$61,'Summary of Costs by Theme'!$C15,'8.MonitoringEvaluation&amp;Learning'!$R$12:$R$61)+SUMIF('9. Other Direct Costs '!$G$12:$G$61,'Summary of Costs by Theme'!$C15,'9. Other Direct Costs '!$R$12:$R$61)+SUMIF('10. Indirect Costs'!$F$13:$F$62,'Summary of Costs by Theme'!$C15,'10. Indirect Costs'!$AB$13:$AB$62)</f>
        <v>0</v>
      </c>
      <c r="I15" s="279">
        <f>SUM(D15:H15)</f>
        <v>0</v>
      </c>
      <c r="J15" s="4"/>
    </row>
    <row r="16" spans="2:14" ht="30" customHeight="1" x14ac:dyDescent="0.25">
      <c r="B16" s="51">
        <f>B15+1</f>
        <v>2</v>
      </c>
      <c r="C16" s="214">
        <f ca="1">IFERROR(OFFSET('START - AWARD DETAILS'!$D$21,MATCH(B16,'START - AWARD DETAILS'!$C$21:$C$40,0)-1,0),"")</f>
        <v>0</v>
      </c>
      <c r="D16" s="269">
        <f ca="1">SUMIF('2. Staff Costs (Annual)'!$G$13:$G$312,'Summary of Costs by Theme'!$C16,'2. Staff Costs (Annual)'!$N$13:$N$312)+SUMIF('3.Travel,Subsistence&amp;Conference'!$H$12:$H$70,'Summary of Costs by Theme'!$C16,'3.Travel,Subsistence&amp;Conference'!$K$12:$K$70)+SUMIF('4. Equipment'!$G$12:$G$82,'Summary of Costs by Theme'!$C16,'4. Equipment'!$J$12:$J$82)+SUMIF('5. Consumables'!$G$12:$G$61,'Summary of Costs by Theme'!$C16,'5. Consumables'!$J$12:$J$61)+SUMIF('6. CEI'!$G$12:$G$61,'Summary of Costs by Theme'!$C16,'6. CEI'!$J$12:$J$61)+SUMIF('7. Dissemination'!$G$12:$G$61,'Summary of Costs by Theme'!$C16,'7. Dissemination'!$J$12:$J$61)+SUMIF('8.MonitoringEvaluation&amp;Learning'!$G$12:$G$61,'Summary of Costs by Theme'!$C16,'8.MonitoringEvaluation&amp;Learning'!$J$12:$J$61)+SUMIF('9. Other Direct Costs '!$G$12:$G$61,'Summary of Costs by Theme'!$C16,'9. Other Direct Costs '!$J$12:$J$61)+SUMIF('10. Indirect Costs'!$F$13:$F$62,'Summary of Costs by Theme'!$C16,'10. Indirect Costs'!$L$13:$L$62)</f>
        <v>0</v>
      </c>
      <c r="E16" s="269">
        <f ca="1">SUMIF('2. Staff Costs (Annual)'!$G$13:$G$312,'Summary of Costs by Theme'!$C16,'2. Staff Costs (Annual)'!$S$13:$S$312)+SUMIF('3.Travel,Subsistence&amp;Conference'!$H$12:$H$70,'Summary of Costs by Theme'!$C16,'3.Travel,Subsistence&amp;Conference'!$M$12:$M$70)+SUMIF('4. Equipment'!$G$12:$G$82,'Summary of Costs by Theme'!$C16,'4. Equipment'!$L$12:$L$82)+SUMIF('5. Consumables'!$G$12:$G$61,'Summary of Costs by Theme'!$C16,'5. Consumables'!$L$12:$L$61)+SUMIF('6. CEI'!$G$12:$G$61,'Summary of Costs by Theme'!$C16,'6. CEI'!$L$12:$L$61)+SUMIF('7. Dissemination'!$G$12:$G$61,'Summary of Costs by Theme'!$C16,'7. Dissemination'!$L$12:$L$61)+SUMIF('8.MonitoringEvaluation&amp;Learning'!$G$12:$G$61,'Summary of Costs by Theme'!$C16,'8.MonitoringEvaluation&amp;Learning'!$L$12:$L$61)+SUMIF('9. Other Direct Costs '!$G$12:$G$61,'Summary of Costs by Theme'!$C16,'9. Other Direct Costs '!$L$12:$L$61)+SUMIF('10. Indirect Costs'!$F$13:$F$62,'Summary of Costs by Theme'!$C16,'10. Indirect Costs'!$P$13:$P$62)</f>
        <v>0</v>
      </c>
      <c r="F16" s="269">
        <f ca="1">SUMIF('2. Staff Costs (Annual)'!$G$13:$G$312,'Summary of Costs by Theme'!$C16,'2. Staff Costs (Annual)'!$X$13:$X$312)+SUMIF('3.Travel,Subsistence&amp;Conference'!$H$12:$H$70,'Summary of Costs by Theme'!$C16,'3.Travel,Subsistence&amp;Conference'!$O$12:$O$70)+SUMIF('4. Equipment'!$G$12:$G$82,'Summary of Costs by Theme'!$C16,'4. Equipment'!$N$12:$N$82)+SUMIF('5. Consumables'!$G$12:$G$61,'Summary of Costs by Theme'!$C16,'5. Consumables'!$N$12:$N$61)+SUMIF('6. CEI'!$G$12:$G$61,'Summary of Costs by Theme'!$C16,'6. CEI'!$N$12:$N$61)+SUMIF('7. Dissemination'!$G$12:$G$61,'Summary of Costs by Theme'!$C16,'7. Dissemination'!$N$12:$N$61)+SUMIF('8.MonitoringEvaluation&amp;Learning'!$G$12:$G$61,'Summary of Costs by Theme'!$C16,'8.MonitoringEvaluation&amp;Learning'!$N$12:$N$61)+SUMIF('9. Other Direct Costs '!$G$12:$G$61,'Summary of Costs by Theme'!$C16,'9. Other Direct Costs '!$N$12:$N$61)+SUMIF('10. Indirect Costs'!$F$13:$F$62,'Summary of Costs by Theme'!$C16,'10. Indirect Costs'!$T$13:$T$62)</f>
        <v>0</v>
      </c>
      <c r="G16" s="269">
        <f ca="1">SUMIF('2. Staff Costs (Annual)'!$G$13:$G$312,'Summary of Costs by Theme'!$C16,'2. Staff Costs (Annual)'!$AC$13:$AC$312)+SUMIF('3.Travel,Subsistence&amp;Conference'!$H$12:$H$70,'Summary of Costs by Theme'!$C16,'3.Travel,Subsistence&amp;Conference'!$O$12:$O$70)+SUMIF('4. Equipment'!$G$12:$G$82,'Summary of Costs by Theme'!$C16,'4. Equipment'!$P$12:$P$82)+SUMIF('5. Consumables'!$G$12:$G$61,'Summary of Costs by Theme'!$C16,'5. Consumables'!$P$12:$P$61)+SUMIF('6. CEI'!$G$12:$G$61,'Summary of Costs by Theme'!$C16,'6. CEI'!$P$12:$P$61)+SUMIF('7. Dissemination'!$G$12:$G$61,'Summary of Costs by Theme'!$C16,'7. Dissemination'!$P$12:$P$61)+SUMIF('8.MonitoringEvaluation&amp;Learning'!$G$12:$G$61,'Summary of Costs by Theme'!$C16,'8.MonitoringEvaluation&amp;Learning'!$P$12:$P$61)+SUMIF('9. Other Direct Costs '!$G$12:$G$61,'Summary of Costs by Theme'!$C16,'9. Other Direct Costs '!$P$12:$P$61)+SUMIF('10. Indirect Costs'!$F$13:$F$62,'Summary of Costs by Theme'!$C16,'10. Indirect Costs'!$X$13:$X$62)</f>
        <v>0</v>
      </c>
      <c r="H16" s="269">
        <f ca="1">SUMIF('2. Staff Costs (Annual)'!$G$13:$G$312,'Summary of Costs by Theme'!$C16,'2. Staff Costs (Annual)'!$AH$13:$AH$312)+SUMIF('3.Travel,Subsistence&amp;Conference'!$H$12:$H$70,'Summary of Costs by Theme'!$C16,'3.Travel,Subsistence&amp;Conference'!$S$12:$S$70)+SUMIF('4. Equipment'!$G$12:$G$82,'Summary of Costs by Theme'!$C16,'4. Equipment'!$R$12:$R$82)+SUMIF('5. Consumables'!$G$12:$G$61,'Summary of Costs by Theme'!$C16,'5. Consumables'!$R$12:$R$61)+SUMIF('6. CEI'!$G$12:$G$61,'Summary of Costs by Theme'!$C16,'6. CEI'!$R$12:$R$61)+SUMIF('7. Dissemination'!$G$12:$G$61,'Summary of Costs by Theme'!$C16,'7. Dissemination'!$R$12:$R$61)+SUMIF('8.MonitoringEvaluation&amp;Learning'!$G$12:$G$61,'Summary of Costs by Theme'!$C16,'8.MonitoringEvaluation&amp;Learning'!$R$12:$R$61)+SUMIF('9. Other Direct Costs '!$G$12:$G$61,'Summary of Costs by Theme'!$C16,'9. Other Direct Costs '!$R$12:$R$61)+SUMIF('10. Indirect Costs'!$F$13:$F$62,'Summary of Costs by Theme'!$C16,'10. Indirect Costs'!$AB$13:$AB$62)</f>
        <v>0</v>
      </c>
      <c r="I16" s="279">
        <f t="shared" ref="I16:I27" ca="1" si="0">SUM(D16:H16)</f>
        <v>0</v>
      </c>
      <c r="J16" s="4"/>
      <c r="N16" s="159"/>
    </row>
    <row r="17" spans="2:14" ht="30" customHeight="1" x14ac:dyDescent="0.25">
      <c r="B17" s="51">
        <f t="shared" ref="B17:B34" si="1">B16+1</f>
        <v>3</v>
      </c>
      <c r="C17" s="214">
        <f ca="1">IFERROR(OFFSET('START - AWARD DETAILS'!$D$21,MATCH(B17,'START - AWARD DETAILS'!$C$21:$C$40,0)-1,0),"")</f>
        <v>0</v>
      </c>
      <c r="D17" s="269">
        <f ca="1">SUMIF('2. Staff Costs (Annual)'!$G$13:$G$312,'Summary of Costs by Theme'!$C17,'2. Staff Costs (Annual)'!$N$13:$N$312)+SUMIF('3.Travel,Subsistence&amp;Conference'!$H$12:$H$70,'Summary of Costs by Theme'!$C17,'3.Travel,Subsistence&amp;Conference'!$K$12:$K$70)+SUMIF('4. Equipment'!$G$12:$G$82,'Summary of Costs by Theme'!$C17,'4. Equipment'!$J$12:$J$82)+SUMIF('5. Consumables'!$G$12:$G$61,'Summary of Costs by Theme'!$C17,'5. Consumables'!$J$12:$J$61)+SUMIF('6. CEI'!$G$12:$G$61,'Summary of Costs by Theme'!$C17,'6. CEI'!$J$12:$J$61)+SUMIF('7. Dissemination'!$G$12:$G$61,'Summary of Costs by Theme'!$C17,'7. Dissemination'!$J$12:$J$61)+SUMIF('8.MonitoringEvaluation&amp;Learning'!$G$12:$G$61,'Summary of Costs by Theme'!$C17,'8.MonitoringEvaluation&amp;Learning'!$J$12:$J$61)+SUMIF('9. Other Direct Costs '!$G$12:$G$61,'Summary of Costs by Theme'!$C17,'9. Other Direct Costs '!$J$12:$J$61)+SUMIF('10. Indirect Costs'!$F$13:$F$62,'Summary of Costs by Theme'!$C17,'10. Indirect Costs'!$L$13:$L$62)</f>
        <v>0</v>
      </c>
      <c r="E17" s="269">
        <f ca="1">SUMIF('2. Staff Costs (Annual)'!$G$13:$G$312,'Summary of Costs by Theme'!$C17,'2. Staff Costs (Annual)'!$S$13:$S$312)+SUMIF('3.Travel,Subsistence&amp;Conference'!$H$12:$H$70,'Summary of Costs by Theme'!$C17,'3.Travel,Subsistence&amp;Conference'!$M$12:$M$70)+SUMIF('4. Equipment'!$G$12:$G$82,'Summary of Costs by Theme'!$C17,'4. Equipment'!$L$12:$L$82)+SUMIF('5. Consumables'!$G$12:$G$61,'Summary of Costs by Theme'!$C17,'5. Consumables'!$L$12:$L$61)+SUMIF('6. CEI'!$G$12:$G$61,'Summary of Costs by Theme'!$C17,'6. CEI'!$L$12:$L$61)+SUMIF('7. Dissemination'!$G$12:$G$61,'Summary of Costs by Theme'!$C17,'7. Dissemination'!$L$12:$L$61)+SUMIF('8.MonitoringEvaluation&amp;Learning'!$G$12:$G$61,'Summary of Costs by Theme'!$C17,'8.MonitoringEvaluation&amp;Learning'!$L$12:$L$61)+SUMIF('9. Other Direct Costs '!$G$12:$G$61,'Summary of Costs by Theme'!$C17,'9. Other Direct Costs '!$L$12:$L$61)+SUMIF('10. Indirect Costs'!$F$13:$F$62,'Summary of Costs by Theme'!$C17,'10. Indirect Costs'!$P$13:$P$62)</f>
        <v>0</v>
      </c>
      <c r="F17" s="269">
        <f ca="1">SUMIF('2. Staff Costs (Annual)'!$G$13:$G$312,'Summary of Costs by Theme'!$C17,'2. Staff Costs (Annual)'!$X$13:$X$312)+SUMIF('3.Travel,Subsistence&amp;Conference'!$H$12:$H$70,'Summary of Costs by Theme'!$C17,'3.Travel,Subsistence&amp;Conference'!$O$12:$O$70)+SUMIF('4. Equipment'!$G$12:$G$82,'Summary of Costs by Theme'!$C17,'4. Equipment'!$N$12:$N$82)+SUMIF('5. Consumables'!$G$12:$G$61,'Summary of Costs by Theme'!$C17,'5. Consumables'!$N$12:$N$61)+SUMIF('6. CEI'!$G$12:$G$61,'Summary of Costs by Theme'!$C17,'6. CEI'!$N$12:$N$61)+SUMIF('7. Dissemination'!$G$12:$G$61,'Summary of Costs by Theme'!$C17,'7. Dissemination'!$N$12:$N$61)+SUMIF('8.MonitoringEvaluation&amp;Learning'!$G$12:$G$61,'Summary of Costs by Theme'!$C17,'8.MonitoringEvaluation&amp;Learning'!$N$12:$N$61)+SUMIF('9. Other Direct Costs '!$G$12:$G$61,'Summary of Costs by Theme'!$C17,'9. Other Direct Costs '!$N$12:$N$61)+SUMIF('10. Indirect Costs'!$F$13:$F$62,'Summary of Costs by Theme'!$C17,'10. Indirect Costs'!$T$13:$T$62)</f>
        <v>0</v>
      </c>
      <c r="G17" s="269">
        <f ca="1">SUMIF('2. Staff Costs (Annual)'!$G$13:$G$312,'Summary of Costs by Theme'!$C17,'2. Staff Costs (Annual)'!$AC$13:$AC$312)+SUMIF('3.Travel,Subsistence&amp;Conference'!$H$12:$H$70,'Summary of Costs by Theme'!$C17,'3.Travel,Subsistence&amp;Conference'!$O$12:$O$70)+SUMIF('4. Equipment'!$G$12:$G$82,'Summary of Costs by Theme'!$C17,'4. Equipment'!$P$12:$P$82)+SUMIF('5. Consumables'!$G$12:$G$61,'Summary of Costs by Theme'!$C17,'5. Consumables'!$P$12:$P$61)+SUMIF('6. CEI'!$G$12:$G$61,'Summary of Costs by Theme'!$C17,'6. CEI'!$P$12:$P$61)+SUMIF('7. Dissemination'!$G$12:$G$61,'Summary of Costs by Theme'!$C17,'7. Dissemination'!$P$12:$P$61)+SUMIF('8.MonitoringEvaluation&amp;Learning'!$G$12:$G$61,'Summary of Costs by Theme'!$C17,'8.MonitoringEvaluation&amp;Learning'!$P$12:$P$61)+SUMIF('9. Other Direct Costs '!$G$12:$G$61,'Summary of Costs by Theme'!$C17,'9. Other Direct Costs '!$P$12:$P$61)+SUMIF('10. Indirect Costs'!$F$13:$F$62,'Summary of Costs by Theme'!$C17,'10. Indirect Costs'!$X$13:$X$62)</f>
        <v>0</v>
      </c>
      <c r="H17" s="269">
        <f ca="1">SUMIF('2. Staff Costs (Annual)'!$G$13:$G$312,'Summary of Costs by Theme'!$C17,'2. Staff Costs (Annual)'!$AH$13:$AH$312)+SUMIF('3.Travel,Subsistence&amp;Conference'!$H$12:$H$70,'Summary of Costs by Theme'!$C17,'3.Travel,Subsistence&amp;Conference'!$S$12:$S$70)+SUMIF('4. Equipment'!$G$12:$G$82,'Summary of Costs by Theme'!$C17,'4. Equipment'!$R$12:$R$82)+SUMIF('5. Consumables'!$G$12:$G$61,'Summary of Costs by Theme'!$C17,'5. Consumables'!$R$12:$R$61)+SUMIF('6. CEI'!$G$12:$G$61,'Summary of Costs by Theme'!$C17,'6. CEI'!$R$12:$R$61)+SUMIF('7. Dissemination'!$G$12:$G$61,'Summary of Costs by Theme'!$C17,'7. Dissemination'!$R$12:$R$61)+SUMIF('8.MonitoringEvaluation&amp;Learning'!$G$12:$G$61,'Summary of Costs by Theme'!$C17,'8.MonitoringEvaluation&amp;Learning'!$R$12:$R$61)+SUMIF('9. Other Direct Costs '!$G$12:$G$61,'Summary of Costs by Theme'!$C17,'9. Other Direct Costs '!$R$12:$R$61)+SUMIF('10. Indirect Costs'!$F$13:$F$62,'Summary of Costs by Theme'!$C17,'10. Indirect Costs'!$AB$13:$AB$62)</f>
        <v>0</v>
      </c>
      <c r="I17" s="279">
        <f t="shared" ca="1" si="0"/>
        <v>0</v>
      </c>
      <c r="J17" s="4"/>
      <c r="N17" s="159"/>
    </row>
    <row r="18" spans="2:14" ht="30" customHeight="1" x14ac:dyDescent="0.25">
      <c r="B18" s="51">
        <f t="shared" si="1"/>
        <v>4</v>
      </c>
      <c r="C18" s="214">
        <f ca="1">IFERROR(OFFSET('START - AWARD DETAILS'!$D$21,MATCH(B18,'START - AWARD DETAILS'!$C$21:$C$40,0)-1,0),"")</f>
        <v>0</v>
      </c>
      <c r="D18" s="269">
        <f ca="1">SUMIF('2. Staff Costs (Annual)'!$G$13:$G$312,'Summary of Costs by Theme'!$C18,'2. Staff Costs (Annual)'!$N$13:$N$312)+SUMIF('3.Travel,Subsistence&amp;Conference'!$H$12:$H$70,'Summary of Costs by Theme'!$C18,'3.Travel,Subsistence&amp;Conference'!$K$12:$K$70)+SUMIF('4. Equipment'!$G$12:$G$82,'Summary of Costs by Theme'!$C18,'4. Equipment'!$J$12:$J$82)+SUMIF('5. Consumables'!$G$12:$G$61,'Summary of Costs by Theme'!$C18,'5. Consumables'!$J$12:$J$61)+SUMIF('6. CEI'!$G$12:$G$61,'Summary of Costs by Theme'!$C18,'6. CEI'!$J$12:$J$61)+SUMIF('7. Dissemination'!$G$12:$G$61,'Summary of Costs by Theme'!$C18,'7. Dissemination'!$J$12:$J$61)+SUMIF('8.MonitoringEvaluation&amp;Learning'!$G$12:$G$61,'Summary of Costs by Theme'!$C18,'8.MonitoringEvaluation&amp;Learning'!$J$12:$J$61)+SUMIF('9. Other Direct Costs '!$G$12:$G$61,'Summary of Costs by Theme'!$C18,'9. Other Direct Costs '!$J$12:$J$61)+SUMIF('10. Indirect Costs'!$F$13:$F$62,'Summary of Costs by Theme'!$C18,'10. Indirect Costs'!$L$13:$L$62)</f>
        <v>0</v>
      </c>
      <c r="E18" s="269">
        <f ca="1">SUMIF('2. Staff Costs (Annual)'!$G$13:$G$312,'Summary of Costs by Theme'!$C18,'2. Staff Costs (Annual)'!$S$13:$S$312)+SUMIF('3.Travel,Subsistence&amp;Conference'!$H$12:$H$70,'Summary of Costs by Theme'!$C18,'3.Travel,Subsistence&amp;Conference'!$M$12:$M$70)+SUMIF('4. Equipment'!$G$12:$G$82,'Summary of Costs by Theme'!$C18,'4. Equipment'!$L$12:$L$82)+SUMIF('5. Consumables'!$G$12:$G$61,'Summary of Costs by Theme'!$C18,'5. Consumables'!$L$12:$L$61)+SUMIF('6. CEI'!$G$12:$G$61,'Summary of Costs by Theme'!$C18,'6. CEI'!$L$12:$L$61)+SUMIF('7. Dissemination'!$G$12:$G$61,'Summary of Costs by Theme'!$C18,'7. Dissemination'!$L$12:$L$61)+SUMIF('8.MonitoringEvaluation&amp;Learning'!$G$12:$G$61,'Summary of Costs by Theme'!$C18,'8.MonitoringEvaluation&amp;Learning'!$L$12:$L$61)+SUMIF('9. Other Direct Costs '!$G$12:$G$61,'Summary of Costs by Theme'!$C18,'9. Other Direct Costs '!$L$12:$L$61)+SUMIF('10. Indirect Costs'!$F$13:$F$62,'Summary of Costs by Theme'!$C18,'10. Indirect Costs'!$P$13:$P$62)</f>
        <v>0</v>
      </c>
      <c r="F18" s="269">
        <f ca="1">SUMIF('2. Staff Costs (Annual)'!$G$13:$G$312,'Summary of Costs by Theme'!$C18,'2. Staff Costs (Annual)'!$X$13:$X$312)+SUMIF('3.Travel,Subsistence&amp;Conference'!$H$12:$H$70,'Summary of Costs by Theme'!$C18,'3.Travel,Subsistence&amp;Conference'!$O$12:$O$70)+SUMIF('4. Equipment'!$G$12:$G$82,'Summary of Costs by Theme'!$C18,'4. Equipment'!$N$12:$N$82)+SUMIF('5. Consumables'!$G$12:$G$61,'Summary of Costs by Theme'!$C18,'5. Consumables'!$N$12:$N$61)+SUMIF('6. CEI'!$G$12:$G$61,'Summary of Costs by Theme'!$C18,'6. CEI'!$N$12:$N$61)+SUMIF('7. Dissemination'!$G$12:$G$61,'Summary of Costs by Theme'!$C18,'7. Dissemination'!$N$12:$N$61)+SUMIF('8.MonitoringEvaluation&amp;Learning'!$G$12:$G$61,'Summary of Costs by Theme'!$C18,'8.MonitoringEvaluation&amp;Learning'!$N$12:$N$61)+SUMIF('9. Other Direct Costs '!$G$12:$G$61,'Summary of Costs by Theme'!$C18,'9. Other Direct Costs '!$N$12:$N$61)+SUMIF('10. Indirect Costs'!$F$13:$F$62,'Summary of Costs by Theme'!$C18,'10. Indirect Costs'!$T$13:$T$62)</f>
        <v>0</v>
      </c>
      <c r="G18" s="269">
        <f ca="1">SUMIF('2. Staff Costs (Annual)'!$G$13:$G$312,'Summary of Costs by Theme'!$C18,'2. Staff Costs (Annual)'!$AC$13:$AC$312)+SUMIF('3.Travel,Subsistence&amp;Conference'!$H$12:$H$70,'Summary of Costs by Theme'!$C18,'3.Travel,Subsistence&amp;Conference'!$O$12:$O$70)+SUMIF('4. Equipment'!$G$12:$G$82,'Summary of Costs by Theme'!$C18,'4. Equipment'!$P$12:$P$82)+SUMIF('5. Consumables'!$G$12:$G$61,'Summary of Costs by Theme'!$C18,'5. Consumables'!$P$12:$P$61)+SUMIF('6. CEI'!$G$12:$G$61,'Summary of Costs by Theme'!$C18,'6. CEI'!$P$12:$P$61)+SUMIF('7. Dissemination'!$G$12:$G$61,'Summary of Costs by Theme'!$C18,'7. Dissemination'!$P$12:$P$61)+SUMIF('8.MonitoringEvaluation&amp;Learning'!$G$12:$G$61,'Summary of Costs by Theme'!$C18,'8.MonitoringEvaluation&amp;Learning'!$P$12:$P$61)+SUMIF('9. Other Direct Costs '!$G$12:$G$61,'Summary of Costs by Theme'!$C18,'9. Other Direct Costs '!$P$12:$P$61)+SUMIF('10. Indirect Costs'!$F$13:$F$62,'Summary of Costs by Theme'!$C18,'10. Indirect Costs'!$X$13:$X$62)</f>
        <v>0</v>
      </c>
      <c r="H18" s="269">
        <f ca="1">SUMIF('2. Staff Costs (Annual)'!$G$13:$G$312,'Summary of Costs by Theme'!$C18,'2. Staff Costs (Annual)'!$AH$13:$AH$312)+SUMIF('3.Travel,Subsistence&amp;Conference'!$H$12:$H$70,'Summary of Costs by Theme'!$C18,'3.Travel,Subsistence&amp;Conference'!$S$12:$S$70)+SUMIF('4. Equipment'!$G$12:$G$82,'Summary of Costs by Theme'!$C18,'4. Equipment'!$R$12:$R$82)+SUMIF('5. Consumables'!$G$12:$G$61,'Summary of Costs by Theme'!$C18,'5. Consumables'!$R$12:$R$61)+SUMIF('6. CEI'!$G$12:$G$61,'Summary of Costs by Theme'!$C18,'6. CEI'!$R$12:$R$61)+SUMIF('7. Dissemination'!$G$12:$G$61,'Summary of Costs by Theme'!$C18,'7. Dissemination'!$R$12:$R$61)+SUMIF('8.MonitoringEvaluation&amp;Learning'!$G$12:$G$61,'Summary of Costs by Theme'!$C18,'8.MonitoringEvaluation&amp;Learning'!$R$12:$R$61)+SUMIF('9. Other Direct Costs '!$G$12:$G$61,'Summary of Costs by Theme'!$C18,'9. Other Direct Costs '!$R$12:$R$61)+SUMIF('10. Indirect Costs'!$F$13:$F$62,'Summary of Costs by Theme'!$C18,'10. Indirect Costs'!$AB$13:$AB$62)</f>
        <v>0</v>
      </c>
      <c r="I18" s="279">
        <f t="shared" ca="1" si="0"/>
        <v>0</v>
      </c>
      <c r="J18" s="4"/>
      <c r="N18" s="159"/>
    </row>
    <row r="19" spans="2:14" ht="30" customHeight="1" x14ac:dyDescent="0.25">
      <c r="B19" s="51">
        <f t="shared" si="1"/>
        <v>5</v>
      </c>
      <c r="C19" s="214">
        <f ca="1">IFERROR(OFFSET('START - AWARD DETAILS'!$D$21,MATCH(B19,'START - AWARD DETAILS'!$C$21:$C$40,0)-1,0),"")</f>
        <v>0</v>
      </c>
      <c r="D19" s="269">
        <f ca="1">SUMIF('2. Staff Costs (Annual)'!$G$13:$G$312,'Summary of Costs by Theme'!$C19,'2. Staff Costs (Annual)'!$N$13:$N$312)+SUMIF('3.Travel,Subsistence&amp;Conference'!$H$12:$H$70,'Summary of Costs by Theme'!$C19,'3.Travel,Subsistence&amp;Conference'!$K$12:$K$70)+SUMIF('4. Equipment'!$G$12:$G$82,'Summary of Costs by Theme'!$C19,'4. Equipment'!$J$12:$J$82)+SUMIF('5. Consumables'!$G$12:$G$61,'Summary of Costs by Theme'!$C19,'5. Consumables'!$J$12:$J$61)+SUMIF('6. CEI'!$G$12:$G$61,'Summary of Costs by Theme'!$C19,'6. CEI'!$J$12:$J$61)+SUMIF('7. Dissemination'!$G$12:$G$61,'Summary of Costs by Theme'!$C19,'7. Dissemination'!$J$12:$J$61)+SUMIF('8.MonitoringEvaluation&amp;Learning'!$G$12:$G$61,'Summary of Costs by Theme'!$C19,'8.MonitoringEvaluation&amp;Learning'!$J$12:$J$61)+SUMIF('9. Other Direct Costs '!$G$12:$G$61,'Summary of Costs by Theme'!$C19,'9. Other Direct Costs '!$J$12:$J$61)+SUMIF('10. Indirect Costs'!$F$13:$F$62,'Summary of Costs by Theme'!$C19,'10. Indirect Costs'!$L$13:$L$62)</f>
        <v>0</v>
      </c>
      <c r="E19" s="269">
        <f ca="1">SUMIF('2. Staff Costs (Annual)'!$G$13:$G$312,'Summary of Costs by Theme'!$C19,'2. Staff Costs (Annual)'!$S$13:$S$312)+SUMIF('3.Travel,Subsistence&amp;Conference'!$H$12:$H$70,'Summary of Costs by Theme'!$C19,'3.Travel,Subsistence&amp;Conference'!$M$12:$M$70)+SUMIF('4. Equipment'!$G$12:$G$82,'Summary of Costs by Theme'!$C19,'4. Equipment'!$L$12:$L$82)+SUMIF('5. Consumables'!$G$12:$G$61,'Summary of Costs by Theme'!$C19,'5. Consumables'!$L$12:$L$61)+SUMIF('6. CEI'!$G$12:$G$61,'Summary of Costs by Theme'!$C19,'6. CEI'!$L$12:$L$61)+SUMIF('7. Dissemination'!$G$12:$G$61,'Summary of Costs by Theme'!$C19,'7. Dissemination'!$L$12:$L$61)+SUMIF('8.MonitoringEvaluation&amp;Learning'!$G$12:$G$61,'Summary of Costs by Theme'!$C19,'8.MonitoringEvaluation&amp;Learning'!$L$12:$L$61)+SUMIF('9. Other Direct Costs '!$G$12:$G$61,'Summary of Costs by Theme'!$C19,'9. Other Direct Costs '!$L$12:$L$61)+SUMIF('10. Indirect Costs'!$F$13:$F$62,'Summary of Costs by Theme'!$C19,'10. Indirect Costs'!$P$13:$P$62)</f>
        <v>0</v>
      </c>
      <c r="F19" s="269">
        <f ca="1">SUMIF('2. Staff Costs (Annual)'!$G$13:$G$312,'Summary of Costs by Theme'!$C19,'2. Staff Costs (Annual)'!$X$13:$X$312)+SUMIF('3.Travel,Subsistence&amp;Conference'!$H$12:$H$70,'Summary of Costs by Theme'!$C19,'3.Travel,Subsistence&amp;Conference'!$O$12:$O$70)+SUMIF('4. Equipment'!$G$12:$G$82,'Summary of Costs by Theme'!$C19,'4. Equipment'!$N$12:$N$82)+SUMIF('5. Consumables'!$G$12:$G$61,'Summary of Costs by Theme'!$C19,'5. Consumables'!$N$12:$N$61)+SUMIF('6. CEI'!$G$12:$G$61,'Summary of Costs by Theme'!$C19,'6. CEI'!$N$12:$N$61)+SUMIF('7. Dissemination'!$G$12:$G$61,'Summary of Costs by Theme'!$C19,'7. Dissemination'!$N$12:$N$61)+SUMIF('8.MonitoringEvaluation&amp;Learning'!$G$12:$G$61,'Summary of Costs by Theme'!$C19,'8.MonitoringEvaluation&amp;Learning'!$N$12:$N$61)+SUMIF('9. Other Direct Costs '!$G$12:$G$61,'Summary of Costs by Theme'!$C19,'9. Other Direct Costs '!$N$12:$N$61)+SUMIF('10. Indirect Costs'!$F$13:$F$62,'Summary of Costs by Theme'!$C19,'10. Indirect Costs'!$T$13:$T$62)</f>
        <v>0</v>
      </c>
      <c r="G19" s="269">
        <f ca="1">SUMIF('2. Staff Costs (Annual)'!$G$13:$G$312,'Summary of Costs by Theme'!$C19,'2. Staff Costs (Annual)'!$AC$13:$AC$312)+SUMIF('3.Travel,Subsistence&amp;Conference'!$H$12:$H$70,'Summary of Costs by Theme'!$C19,'3.Travel,Subsistence&amp;Conference'!$O$12:$O$70)+SUMIF('4. Equipment'!$G$12:$G$82,'Summary of Costs by Theme'!$C19,'4. Equipment'!$P$12:$P$82)+SUMIF('5. Consumables'!$G$12:$G$61,'Summary of Costs by Theme'!$C19,'5. Consumables'!$P$12:$P$61)+SUMIF('6. CEI'!$G$12:$G$61,'Summary of Costs by Theme'!$C19,'6. CEI'!$P$12:$P$61)+SUMIF('7. Dissemination'!$G$12:$G$61,'Summary of Costs by Theme'!$C19,'7. Dissemination'!$P$12:$P$61)+SUMIF('8.MonitoringEvaluation&amp;Learning'!$G$12:$G$61,'Summary of Costs by Theme'!$C19,'8.MonitoringEvaluation&amp;Learning'!$P$12:$P$61)+SUMIF('9. Other Direct Costs '!$G$12:$G$61,'Summary of Costs by Theme'!$C19,'9. Other Direct Costs '!$P$12:$P$61)+SUMIF('10. Indirect Costs'!$F$13:$F$62,'Summary of Costs by Theme'!$C19,'10. Indirect Costs'!$X$13:$X$62)</f>
        <v>0</v>
      </c>
      <c r="H19" s="269">
        <f ca="1">SUMIF('2. Staff Costs (Annual)'!$G$13:$G$312,'Summary of Costs by Theme'!$C19,'2. Staff Costs (Annual)'!$AH$13:$AH$312)+SUMIF('3.Travel,Subsistence&amp;Conference'!$H$12:$H$70,'Summary of Costs by Theme'!$C19,'3.Travel,Subsistence&amp;Conference'!$S$12:$S$70)+SUMIF('4. Equipment'!$G$12:$G$82,'Summary of Costs by Theme'!$C19,'4. Equipment'!$R$12:$R$82)+SUMIF('5. Consumables'!$G$12:$G$61,'Summary of Costs by Theme'!$C19,'5. Consumables'!$R$12:$R$61)+SUMIF('6. CEI'!$G$12:$G$61,'Summary of Costs by Theme'!$C19,'6. CEI'!$R$12:$R$61)+SUMIF('7. Dissemination'!$G$12:$G$61,'Summary of Costs by Theme'!$C19,'7. Dissemination'!$R$12:$R$61)+SUMIF('8.MonitoringEvaluation&amp;Learning'!$G$12:$G$61,'Summary of Costs by Theme'!$C19,'8.MonitoringEvaluation&amp;Learning'!$R$12:$R$61)+SUMIF('9. Other Direct Costs '!$G$12:$G$61,'Summary of Costs by Theme'!$C19,'9. Other Direct Costs '!$R$12:$R$61)+SUMIF('10. Indirect Costs'!$F$13:$F$62,'Summary of Costs by Theme'!$C19,'10. Indirect Costs'!$AB$13:$AB$62)</f>
        <v>0</v>
      </c>
      <c r="I19" s="279">
        <f t="shared" ca="1" si="0"/>
        <v>0</v>
      </c>
      <c r="J19" s="4"/>
      <c r="N19" s="159"/>
    </row>
    <row r="20" spans="2:14" ht="30" customHeight="1" x14ac:dyDescent="0.25">
      <c r="B20" s="51">
        <f t="shared" si="1"/>
        <v>6</v>
      </c>
      <c r="C20" s="214">
        <f ca="1">IFERROR(OFFSET('START - AWARD DETAILS'!$D$21,MATCH(B20,'START - AWARD DETAILS'!$C$21:$C$40,0)-1,0),"")</f>
        <v>0</v>
      </c>
      <c r="D20" s="269">
        <f ca="1">SUMIF('2. Staff Costs (Annual)'!$G$13:$G$312,'Summary of Costs by Theme'!$C20,'2. Staff Costs (Annual)'!$N$13:$N$312)+SUMIF('3.Travel,Subsistence&amp;Conference'!$H$12:$H$70,'Summary of Costs by Theme'!$C20,'3.Travel,Subsistence&amp;Conference'!$K$12:$K$70)+SUMIF('4. Equipment'!$G$12:$G$82,'Summary of Costs by Theme'!$C20,'4. Equipment'!$J$12:$J$82)+SUMIF('5. Consumables'!$G$12:$G$61,'Summary of Costs by Theme'!$C20,'5. Consumables'!$J$12:$J$61)+SUMIF('6. CEI'!$G$12:$G$61,'Summary of Costs by Theme'!$C20,'6. CEI'!$J$12:$J$61)+SUMIF('7. Dissemination'!$G$12:$G$61,'Summary of Costs by Theme'!$C20,'7. Dissemination'!$J$12:$J$61)+SUMIF('8.MonitoringEvaluation&amp;Learning'!$G$12:$G$61,'Summary of Costs by Theme'!$C20,'8.MonitoringEvaluation&amp;Learning'!$J$12:$J$61)+SUMIF('9. Other Direct Costs '!$G$12:$G$61,'Summary of Costs by Theme'!$C20,'9. Other Direct Costs '!$J$12:$J$61)+SUMIF('10. Indirect Costs'!$F$13:$F$62,'Summary of Costs by Theme'!$C20,'10. Indirect Costs'!$L$13:$L$62)</f>
        <v>0</v>
      </c>
      <c r="E20" s="269">
        <f ca="1">SUMIF('2. Staff Costs (Annual)'!$G$13:$G$312,'Summary of Costs by Theme'!$C20,'2. Staff Costs (Annual)'!$S$13:$S$312)+SUMIF('3.Travel,Subsistence&amp;Conference'!$H$12:$H$70,'Summary of Costs by Theme'!$C20,'3.Travel,Subsistence&amp;Conference'!$M$12:$M$70)+SUMIF('4. Equipment'!$G$12:$G$82,'Summary of Costs by Theme'!$C20,'4. Equipment'!$L$12:$L$82)+SUMIF('5. Consumables'!$G$12:$G$61,'Summary of Costs by Theme'!$C20,'5. Consumables'!$L$12:$L$61)+SUMIF('6. CEI'!$G$12:$G$61,'Summary of Costs by Theme'!$C20,'6. CEI'!$L$12:$L$61)+SUMIF('7. Dissemination'!$G$12:$G$61,'Summary of Costs by Theme'!$C20,'7. Dissemination'!$L$12:$L$61)+SUMIF('8.MonitoringEvaluation&amp;Learning'!$G$12:$G$61,'Summary of Costs by Theme'!$C20,'8.MonitoringEvaluation&amp;Learning'!$L$12:$L$61)+SUMIF('9. Other Direct Costs '!$G$12:$G$61,'Summary of Costs by Theme'!$C20,'9. Other Direct Costs '!$L$12:$L$61)+SUMIF('10. Indirect Costs'!$F$13:$F$62,'Summary of Costs by Theme'!$C20,'10. Indirect Costs'!$P$13:$P$62)</f>
        <v>0</v>
      </c>
      <c r="F20" s="269">
        <f ca="1">SUMIF('2. Staff Costs (Annual)'!$G$13:$G$312,'Summary of Costs by Theme'!$C20,'2. Staff Costs (Annual)'!$X$13:$X$312)+SUMIF('3.Travel,Subsistence&amp;Conference'!$H$12:$H$70,'Summary of Costs by Theme'!$C20,'3.Travel,Subsistence&amp;Conference'!$O$12:$O$70)+SUMIF('4. Equipment'!$G$12:$G$82,'Summary of Costs by Theme'!$C20,'4. Equipment'!$N$12:$N$82)+SUMIF('5. Consumables'!$G$12:$G$61,'Summary of Costs by Theme'!$C20,'5. Consumables'!$N$12:$N$61)+SUMIF('6. CEI'!$G$12:$G$61,'Summary of Costs by Theme'!$C20,'6. CEI'!$N$12:$N$61)+SUMIF('7. Dissemination'!$G$12:$G$61,'Summary of Costs by Theme'!$C20,'7. Dissemination'!$N$12:$N$61)+SUMIF('8.MonitoringEvaluation&amp;Learning'!$G$12:$G$61,'Summary of Costs by Theme'!$C20,'8.MonitoringEvaluation&amp;Learning'!$N$12:$N$61)+SUMIF('9. Other Direct Costs '!$G$12:$G$61,'Summary of Costs by Theme'!$C20,'9. Other Direct Costs '!$N$12:$N$61)+SUMIF('10. Indirect Costs'!$F$13:$F$62,'Summary of Costs by Theme'!$C20,'10. Indirect Costs'!$T$13:$T$62)</f>
        <v>0</v>
      </c>
      <c r="G20" s="269">
        <f ca="1">SUMIF('2. Staff Costs (Annual)'!$G$13:$G$312,'Summary of Costs by Theme'!$C20,'2. Staff Costs (Annual)'!$AC$13:$AC$312)+SUMIF('3.Travel,Subsistence&amp;Conference'!$H$12:$H$70,'Summary of Costs by Theme'!$C20,'3.Travel,Subsistence&amp;Conference'!$O$12:$O$70)+SUMIF('4. Equipment'!$G$12:$G$82,'Summary of Costs by Theme'!$C20,'4. Equipment'!$P$12:$P$82)+SUMIF('5. Consumables'!$G$12:$G$61,'Summary of Costs by Theme'!$C20,'5. Consumables'!$P$12:$P$61)+SUMIF('6. CEI'!$G$12:$G$61,'Summary of Costs by Theme'!$C20,'6. CEI'!$P$12:$P$61)+SUMIF('7. Dissemination'!$G$12:$G$61,'Summary of Costs by Theme'!$C20,'7. Dissemination'!$P$12:$P$61)+SUMIF('8.MonitoringEvaluation&amp;Learning'!$G$12:$G$61,'Summary of Costs by Theme'!$C20,'8.MonitoringEvaluation&amp;Learning'!$P$12:$P$61)+SUMIF('9. Other Direct Costs '!$G$12:$G$61,'Summary of Costs by Theme'!$C20,'9. Other Direct Costs '!$P$12:$P$61)+SUMIF('10. Indirect Costs'!$F$13:$F$62,'Summary of Costs by Theme'!$C20,'10. Indirect Costs'!$X$13:$X$62)</f>
        <v>0</v>
      </c>
      <c r="H20" s="269">
        <f ca="1">SUMIF('2. Staff Costs (Annual)'!$G$13:$G$312,'Summary of Costs by Theme'!$C20,'2. Staff Costs (Annual)'!$AH$13:$AH$312)+SUMIF('3.Travel,Subsistence&amp;Conference'!$H$12:$H$70,'Summary of Costs by Theme'!$C20,'3.Travel,Subsistence&amp;Conference'!$S$12:$S$70)+SUMIF('4. Equipment'!$G$12:$G$82,'Summary of Costs by Theme'!$C20,'4. Equipment'!$R$12:$R$82)+SUMIF('5. Consumables'!$G$12:$G$61,'Summary of Costs by Theme'!$C20,'5. Consumables'!$R$12:$R$61)+SUMIF('6. CEI'!$G$12:$G$61,'Summary of Costs by Theme'!$C20,'6. CEI'!$R$12:$R$61)+SUMIF('7. Dissemination'!$G$12:$G$61,'Summary of Costs by Theme'!$C20,'7. Dissemination'!$R$12:$R$61)+SUMIF('8.MonitoringEvaluation&amp;Learning'!$G$12:$G$61,'Summary of Costs by Theme'!$C20,'8.MonitoringEvaluation&amp;Learning'!$R$12:$R$61)+SUMIF('9. Other Direct Costs '!$G$12:$G$61,'Summary of Costs by Theme'!$C20,'9. Other Direct Costs '!$R$12:$R$61)+SUMIF('10. Indirect Costs'!$F$13:$F$62,'Summary of Costs by Theme'!$C20,'10. Indirect Costs'!$AB$13:$AB$62)</f>
        <v>0</v>
      </c>
      <c r="I20" s="279">
        <f t="shared" ca="1" si="0"/>
        <v>0</v>
      </c>
      <c r="J20" s="4"/>
      <c r="N20" s="159"/>
    </row>
    <row r="21" spans="2:14" ht="30" customHeight="1" x14ac:dyDescent="0.25">
      <c r="B21" s="51">
        <f t="shared" si="1"/>
        <v>7</v>
      </c>
      <c r="C21" s="214">
        <f ca="1">IFERROR(OFFSET('START - AWARD DETAILS'!$D$21,MATCH(B21,'START - AWARD DETAILS'!$C$21:$C$40,0)-1,0),"")</f>
        <v>0</v>
      </c>
      <c r="D21" s="269">
        <f ca="1">SUMIF('2. Staff Costs (Annual)'!$G$13:$G$312,'Summary of Costs by Theme'!$C21,'2. Staff Costs (Annual)'!$N$13:$N$312)+SUMIF('3.Travel,Subsistence&amp;Conference'!$H$12:$H$70,'Summary of Costs by Theme'!$C21,'3.Travel,Subsistence&amp;Conference'!$K$12:$K$70)+SUMIF('4. Equipment'!$G$12:$G$82,'Summary of Costs by Theme'!$C21,'4. Equipment'!$J$12:$J$82)+SUMIF('5. Consumables'!$G$12:$G$61,'Summary of Costs by Theme'!$C21,'5. Consumables'!$J$12:$J$61)+SUMIF('6. CEI'!$G$12:$G$61,'Summary of Costs by Theme'!$C21,'6. CEI'!$J$12:$J$61)+SUMIF('7. Dissemination'!$G$12:$G$61,'Summary of Costs by Theme'!$C21,'7. Dissemination'!$J$12:$J$61)+SUMIF('8.MonitoringEvaluation&amp;Learning'!$G$12:$G$61,'Summary of Costs by Theme'!$C21,'8.MonitoringEvaluation&amp;Learning'!$J$12:$J$61)+SUMIF('9. Other Direct Costs '!$G$12:$G$61,'Summary of Costs by Theme'!$C21,'9. Other Direct Costs '!$J$12:$J$61)+SUMIF('10. Indirect Costs'!$F$13:$F$62,'Summary of Costs by Theme'!$C21,'10. Indirect Costs'!$L$13:$L$62)</f>
        <v>0</v>
      </c>
      <c r="E21" s="269">
        <f ca="1">SUMIF('2. Staff Costs (Annual)'!$G$13:$G$312,'Summary of Costs by Theme'!$C21,'2. Staff Costs (Annual)'!$S$13:$S$312)+SUMIF('3.Travel,Subsistence&amp;Conference'!$H$12:$H$70,'Summary of Costs by Theme'!$C21,'3.Travel,Subsistence&amp;Conference'!$M$12:$M$70)+SUMIF('4. Equipment'!$G$12:$G$82,'Summary of Costs by Theme'!$C21,'4. Equipment'!$L$12:$L$82)+SUMIF('5. Consumables'!$G$12:$G$61,'Summary of Costs by Theme'!$C21,'5. Consumables'!$L$12:$L$61)+SUMIF('6. CEI'!$G$12:$G$61,'Summary of Costs by Theme'!$C21,'6. CEI'!$L$12:$L$61)+SUMIF('7. Dissemination'!$G$12:$G$61,'Summary of Costs by Theme'!$C21,'7. Dissemination'!$L$12:$L$61)+SUMIF('8.MonitoringEvaluation&amp;Learning'!$G$12:$G$61,'Summary of Costs by Theme'!$C21,'8.MonitoringEvaluation&amp;Learning'!$L$12:$L$61)+SUMIF('9. Other Direct Costs '!$G$12:$G$61,'Summary of Costs by Theme'!$C21,'9. Other Direct Costs '!$L$12:$L$61)+SUMIF('10. Indirect Costs'!$F$13:$F$62,'Summary of Costs by Theme'!$C21,'10. Indirect Costs'!$P$13:$P$62)</f>
        <v>0</v>
      </c>
      <c r="F21" s="269">
        <f ca="1">SUMIF('2. Staff Costs (Annual)'!$G$13:$G$312,'Summary of Costs by Theme'!$C21,'2. Staff Costs (Annual)'!$X$13:$X$312)+SUMIF('3.Travel,Subsistence&amp;Conference'!$H$12:$H$70,'Summary of Costs by Theme'!$C21,'3.Travel,Subsistence&amp;Conference'!$O$12:$O$70)+SUMIF('4. Equipment'!$G$12:$G$82,'Summary of Costs by Theme'!$C21,'4. Equipment'!$N$12:$N$82)+SUMIF('5. Consumables'!$G$12:$G$61,'Summary of Costs by Theme'!$C21,'5. Consumables'!$N$12:$N$61)+SUMIF('6. CEI'!$G$12:$G$61,'Summary of Costs by Theme'!$C21,'6. CEI'!$N$12:$N$61)+SUMIF('7. Dissemination'!$G$12:$G$61,'Summary of Costs by Theme'!$C21,'7. Dissemination'!$N$12:$N$61)+SUMIF('8.MonitoringEvaluation&amp;Learning'!$G$12:$G$61,'Summary of Costs by Theme'!$C21,'8.MonitoringEvaluation&amp;Learning'!$N$12:$N$61)+SUMIF('9. Other Direct Costs '!$G$12:$G$61,'Summary of Costs by Theme'!$C21,'9. Other Direct Costs '!$N$12:$N$61)+SUMIF('10. Indirect Costs'!$F$13:$F$62,'Summary of Costs by Theme'!$C21,'10. Indirect Costs'!$T$13:$T$62)</f>
        <v>0</v>
      </c>
      <c r="G21" s="269">
        <f ca="1">SUMIF('2. Staff Costs (Annual)'!$G$13:$G$312,'Summary of Costs by Theme'!$C21,'2. Staff Costs (Annual)'!$AC$13:$AC$312)+SUMIF('3.Travel,Subsistence&amp;Conference'!$H$12:$H$70,'Summary of Costs by Theme'!$C21,'3.Travel,Subsistence&amp;Conference'!$O$12:$O$70)+SUMIF('4. Equipment'!$G$12:$G$82,'Summary of Costs by Theme'!$C21,'4. Equipment'!$P$12:$P$82)+SUMIF('5. Consumables'!$G$12:$G$61,'Summary of Costs by Theme'!$C21,'5. Consumables'!$P$12:$P$61)+SUMIF('6. CEI'!$G$12:$G$61,'Summary of Costs by Theme'!$C21,'6. CEI'!$P$12:$P$61)+SUMIF('7. Dissemination'!$G$12:$G$61,'Summary of Costs by Theme'!$C21,'7. Dissemination'!$P$12:$P$61)+SUMIF('8.MonitoringEvaluation&amp;Learning'!$G$12:$G$61,'Summary of Costs by Theme'!$C21,'8.MonitoringEvaluation&amp;Learning'!$P$12:$P$61)+SUMIF('9. Other Direct Costs '!$G$12:$G$61,'Summary of Costs by Theme'!$C21,'9. Other Direct Costs '!$P$12:$P$61)+SUMIF('10. Indirect Costs'!$F$13:$F$62,'Summary of Costs by Theme'!$C21,'10. Indirect Costs'!$X$13:$X$62)</f>
        <v>0</v>
      </c>
      <c r="H21" s="269">
        <f ca="1">SUMIF('2. Staff Costs (Annual)'!$G$13:$G$312,'Summary of Costs by Theme'!$C21,'2. Staff Costs (Annual)'!$AH$13:$AH$312)+SUMIF('3.Travel,Subsistence&amp;Conference'!$H$12:$H$70,'Summary of Costs by Theme'!$C21,'3.Travel,Subsistence&amp;Conference'!$S$12:$S$70)+SUMIF('4. Equipment'!$G$12:$G$82,'Summary of Costs by Theme'!$C21,'4. Equipment'!$R$12:$R$82)+SUMIF('5. Consumables'!$G$12:$G$61,'Summary of Costs by Theme'!$C21,'5. Consumables'!$R$12:$R$61)+SUMIF('6. CEI'!$G$12:$G$61,'Summary of Costs by Theme'!$C21,'6. CEI'!$R$12:$R$61)+SUMIF('7. Dissemination'!$G$12:$G$61,'Summary of Costs by Theme'!$C21,'7. Dissemination'!$R$12:$R$61)+SUMIF('8.MonitoringEvaluation&amp;Learning'!$G$12:$G$61,'Summary of Costs by Theme'!$C21,'8.MonitoringEvaluation&amp;Learning'!$R$12:$R$61)+SUMIF('9. Other Direct Costs '!$G$12:$G$61,'Summary of Costs by Theme'!$C21,'9. Other Direct Costs '!$R$12:$R$61)+SUMIF('10. Indirect Costs'!$F$13:$F$62,'Summary of Costs by Theme'!$C21,'10. Indirect Costs'!$AB$13:$AB$62)</f>
        <v>0</v>
      </c>
      <c r="I21" s="279">
        <f t="shared" ca="1" si="0"/>
        <v>0</v>
      </c>
      <c r="J21" s="4"/>
      <c r="N21" s="159"/>
    </row>
    <row r="22" spans="2:14" ht="30" customHeight="1" x14ac:dyDescent="0.25">
      <c r="B22" s="51">
        <f t="shared" si="1"/>
        <v>8</v>
      </c>
      <c r="C22" s="214">
        <f ca="1">IFERROR(OFFSET('START - AWARD DETAILS'!$D$21,MATCH(B22,'START - AWARD DETAILS'!$C$21:$C$40,0)-1,0),"")</f>
        <v>0</v>
      </c>
      <c r="D22" s="269">
        <f ca="1">SUMIF('2. Staff Costs (Annual)'!$G$13:$G$312,'Summary of Costs by Theme'!$C22,'2. Staff Costs (Annual)'!$N$13:$N$312)+SUMIF('3.Travel,Subsistence&amp;Conference'!$H$12:$H$70,'Summary of Costs by Theme'!$C22,'3.Travel,Subsistence&amp;Conference'!$K$12:$K$70)+SUMIF('4. Equipment'!$G$12:$G$82,'Summary of Costs by Theme'!$C22,'4. Equipment'!$J$12:$J$82)+SUMIF('5. Consumables'!$G$12:$G$61,'Summary of Costs by Theme'!$C22,'5. Consumables'!$J$12:$J$61)+SUMIF('6. CEI'!$G$12:$G$61,'Summary of Costs by Theme'!$C22,'6. CEI'!$J$12:$J$61)+SUMIF('7. Dissemination'!$G$12:$G$61,'Summary of Costs by Theme'!$C22,'7. Dissemination'!$J$12:$J$61)+SUMIF('8.MonitoringEvaluation&amp;Learning'!$G$12:$G$61,'Summary of Costs by Theme'!$C22,'8.MonitoringEvaluation&amp;Learning'!$J$12:$J$61)+SUMIF('9. Other Direct Costs '!$G$12:$G$61,'Summary of Costs by Theme'!$C22,'9. Other Direct Costs '!$J$12:$J$61)+SUMIF('10. Indirect Costs'!$F$13:$F$62,'Summary of Costs by Theme'!$C22,'10. Indirect Costs'!$L$13:$L$62)</f>
        <v>0</v>
      </c>
      <c r="E22" s="269">
        <f ca="1">SUMIF('2. Staff Costs (Annual)'!$G$13:$G$312,'Summary of Costs by Theme'!$C22,'2. Staff Costs (Annual)'!$S$13:$S$312)+SUMIF('3.Travel,Subsistence&amp;Conference'!$H$12:$H$70,'Summary of Costs by Theme'!$C22,'3.Travel,Subsistence&amp;Conference'!$M$12:$M$70)+SUMIF('4. Equipment'!$G$12:$G$82,'Summary of Costs by Theme'!$C22,'4. Equipment'!$L$12:$L$82)+SUMIF('5. Consumables'!$G$12:$G$61,'Summary of Costs by Theme'!$C22,'5. Consumables'!$L$12:$L$61)+SUMIF('6. CEI'!$G$12:$G$61,'Summary of Costs by Theme'!$C22,'6. CEI'!$L$12:$L$61)+SUMIF('7. Dissemination'!$G$12:$G$61,'Summary of Costs by Theme'!$C22,'7. Dissemination'!$L$12:$L$61)+SUMIF('8.MonitoringEvaluation&amp;Learning'!$G$12:$G$61,'Summary of Costs by Theme'!$C22,'8.MonitoringEvaluation&amp;Learning'!$L$12:$L$61)+SUMIF('9. Other Direct Costs '!$G$12:$G$61,'Summary of Costs by Theme'!$C22,'9. Other Direct Costs '!$L$12:$L$61)+SUMIF('10. Indirect Costs'!$F$13:$F$62,'Summary of Costs by Theme'!$C22,'10. Indirect Costs'!$P$13:$P$62)</f>
        <v>0</v>
      </c>
      <c r="F22" s="269">
        <f ca="1">SUMIF('2. Staff Costs (Annual)'!$G$13:$G$312,'Summary of Costs by Theme'!$C22,'2. Staff Costs (Annual)'!$X$13:$X$312)+SUMIF('3.Travel,Subsistence&amp;Conference'!$H$12:$H$70,'Summary of Costs by Theme'!$C22,'3.Travel,Subsistence&amp;Conference'!$O$12:$O$70)+SUMIF('4. Equipment'!$G$12:$G$82,'Summary of Costs by Theme'!$C22,'4. Equipment'!$N$12:$N$82)+SUMIF('5. Consumables'!$G$12:$G$61,'Summary of Costs by Theme'!$C22,'5. Consumables'!$N$12:$N$61)+SUMIF('6. CEI'!$G$12:$G$61,'Summary of Costs by Theme'!$C22,'6. CEI'!$N$12:$N$61)+SUMIF('7. Dissemination'!$G$12:$G$61,'Summary of Costs by Theme'!$C22,'7. Dissemination'!$N$12:$N$61)+SUMIF('8.MonitoringEvaluation&amp;Learning'!$G$12:$G$61,'Summary of Costs by Theme'!$C22,'8.MonitoringEvaluation&amp;Learning'!$N$12:$N$61)+SUMIF('9. Other Direct Costs '!$G$12:$G$61,'Summary of Costs by Theme'!$C22,'9. Other Direct Costs '!$N$12:$N$61)+SUMIF('10. Indirect Costs'!$F$13:$F$62,'Summary of Costs by Theme'!$C22,'10. Indirect Costs'!$T$13:$T$62)</f>
        <v>0</v>
      </c>
      <c r="G22" s="269">
        <f ca="1">SUMIF('2. Staff Costs (Annual)'!$G$13:$G$312,'Summary of Costs by Theme'!$C22,'2. Staff Costs (Annual)'!$AC$13:$AC$312)+SUMIF('3.Travel,Subsistence&amp;Conference'!$H$12:$H$70,'Summary of Costs by Theme'!$C22,'3.Travel,Subsistence&amp;Conference'!$O$12:$O$70)+SUMIF('4. Equipment'!$G$12:$G$82,'Summary of Costs by Theme'!$C22,'4. Equipment'!$P$12:$P$82)+SUMIF('5. Consumables'!$G$12:$G$61,'Summary of Costs by Theme'!$C22,'5. Consumables'!$P$12:$P$61)+SUMIF('6. CEI'!$G$12:$G$61,'Summary of Costs by Theme'!$C22,'6. CEI'!$P$12:$P$61)+SUMIF('7. Dissemination'!$G$12:$G$61,'Summary of Costs by Theme'!$C22,'7. Dissemination'!$P$12:$P$61)+SUMIF('8.MonitoringEvaluation&amp;Learning'!$G$12:$G$61,'Summary of Costs by Theme'!$C22,'8.MonitoringEvaluation&amp;Learning'!$P$12:$P$61)+SUMIF('9. Other Direct Costs '!$G$12:$G$61,'Summary of Costs by Theme'!$C22,'9. Other Direct Costs '!$P$12:$P$61)+SUMIF('10. Indirect Costs'!$F$13:$F$62,'Summary of Costs by Theme'!$C22,'10. Indirect Costs'!$X$13:$X$62)</f>
        <v>0</v>
      </c>
      <c r="H22" s="269">
        <f ca="1">SUMIF('2. Staff Costs (Annual)'!$G$13:$G$312,'Summary of Costs by Theme'!$C22,'2. Staff Costs (Annual)'!$AH$13:$AH$312)+SUMIF('3.Travel,Subsistence&amp;Conference'!$H$12:$H$70,'Summary of Costs by Theme'!$C22,'3.Travel,Subsistence&amp;Conference'!$S$12:$S$70)+SUMIF('4. Equipment'!$G$12:$G$82,'Summary of Costs by Theme'!$C22,'4. Equipment'!$R$12:$R$82)+SUMIF('5. Consumables'!$G$12:$G$61,'Summary of Costs by Theme'!$C22,'5. Consumables'!$R$12:$R$61)+SUMIF('6. CEI'!$G$12:$G$61,'Summary of Costs by Theme'!$C22,'6. CEI'!$R$12:$R$61)+SUMIF('7. Dissemination'!$G$12:$G$61,'Summary of Costs by Theme'!$C22,'7. Dissemination'!$R$12:$R$61)+SUMIF('8.MonitoringEvaluation&amp;Learning'!$G$12:$G$61,'Summary of Costs by Theme'!$C22,'8.MonitoringEvaluation&amp;Learning'!$R$12:$R$61)+SUMIF('9. Other Direct Costs '!$G$12:$G$61,'Summary of Costs by Theme'!$C22,'9. Other Direct Costs '!$R$12:$R$61)+SUMIF('10. Indirect Costs'!$F$13:$F$62,'Summary of Costs by Theme'!$C22,'10. Indirect Costs'!$AB$13:$AB$62)</f>
        <v>0</v>
      </c>
      <c r="I22" s="279">
        <f t="shared" ca="1" si="0"/>
        <v>0</v>
      </c>
      <c r="J22" s="4"/>
      <c r="N22" s="159"/>
    </row>
    <row r="23" spans="2:14" ht="30" customHeight="1" x14ac:dyDescent="0.25">
      <c r="B23" s="51">
        <f t="shared" si="1"/>
        <v>9</v>
      </c>
      <c r="C23" s="214">
        <f ca="1">IFERROR(OFFSET('START - AWARD DETAILS'!$D$21,MATCH(B23,'START - AWARD DETAILS'!$C$21:$C$40,0)-1,0),"")</f>
        <v>0</v>
      </c>
      <c r="D23" s="269">
        <f ca="1">SUMIF('2. Staff Costs (Annual)'!$G$13:$G$312,'Summary of Costs by Theme'!$C23,'2. Staff Costs (Annual)'!$N$13:$N$312)+SUMIF('3.Travel,Subsistence&amp;Conference'!$H$12:$H$70,'Summary of Costs by Theme'!$C23,'3.Travel,Subsistence&amp;Conference'!$K$12:$K$70)+SUMIF('4. Equipment'!$G$12:$G$82,'Summary of Costs by Theme'!$C23,'4. Equipment'!$J$12:$J$82)+SUMIF('5. Consumables'!$G$12:$G$61,'Summary of Costs by Theme'!$C23,'5. Consumables'!$J$12:$J$61)+SUMIF('6. CEI'!$G$12:$G$61,'Summary of Costs by Theme'!$C23,'6. CEI'!$J$12:$J$61)+SUMIF('7. Dissemination'!$G$12:$G$61,'Summary of Costs by Theme'!$C23,'7. Dissemination'!$J$12:$J$61)+SUMIF('8.MonitoringEvaluation&amp;Learning'!$G$12:$G$61,'Summary of Costs by Theme'!$C23,'8.MonitoringEvaluation&amp;Learning'!$J$12:$J$61)+SUMIF('9. Other Direct Costs '!$G$12:$G$61,'Summary of Costs by Theme'!$C23,'9. Other Direct Costs '!$J$12:$J$61)+SUMIF('10. Indirect Costs'!$F$13:$F$62,'Summary of Costs by Theme'!$C23,'10. Indirect Costs'!$L$13:$L$62)</f>
        <v>0</v>
      </c>
      <c r="E23" s="269">
        <f ca="1">SUMIF('2. Staff Costs (Annual)'!$G$13:$G$312,'Summary of Costs by Theme'!$C23,'2. Staff Costs (Annual)'!$S$13:$S$312)+SUMIF('3.Travel,Subsistence&amp;Conference'!$H$12:$H$70,'Summary of Costs by Theme'!$C23,'3.Travel,Subsistence&amp;Conference'!$M$12:$M$70)+SUMIF('4. Equipment'!$G$12:$G$82,'Summary of Costs by Theme'!$C23,'4. Equipment'!$L$12:$L$82)+SUMIF('5. Consumables'!$G$12:$G$61,'Summary of Costs by Theme'!$C23,'5. Consumables'!$L$12:$L$61)+SUMIF('6. CEI'!$G$12:$G$61,'Summary of Costs by Theme'!$C23,'6. CEI'!$L$12:$L$61)+SUMIF('7. Dissemination'!$G$12:$G$61,'Summary of Costs by Theme'!$C23,'7. Dissemination'!$L$12:$L$61)+SUMIF('8.MonitoringEvaluation&amp;Learning'!$G$12:$G$61,'Summary of Costs by Theme'!$C23,'8.MonitoringEvaluation&amp;Learning'!$L$12:$L$61)+SUMIF('9. Other Direct Costs '!$G$12:$G$61,'Summary of Costs by Theme'!$C23,'9. Other Direct Costs '!$L$12:$L$61)+SUMIF('10. Indirect Costs'!$F$13:$F$62,'Summary of Costs by Theme'!$C23,'10. Indirect Costs'!$P$13:$P$62)</f>
        <v>0</v>
      </c>
      <c r="F23" s="269">
        <f ca="1">SUMIF('2. Staff Costs (Annual)'!$G$13:$G$312,'Summary of Costs by Theme'!$C23,'2. Staff Costs (Annual)'!$X$13:$X$312)+SUMIF('3.Travel,Subsistence&amp;Conference'!$H$12:$H$70,'Summary of Costs by Theme'!$C23,'3.Travel,Subsistence&amp;Conference'!$O$12:$O$70)+SUMIF('4. Equipment'!$G$12:$G$82,'Summary of Costs by Theme'!$C23,'4. Equipment'!$N$12:$N$82)+SUMIF('5. Consumables'!$G$12:$G$61,'Summary of Costs by Theme'!$C23,'5. Consumables'!$N$12:$N$61)+SUMIF('6. CEI'!$G$12:$G$61,'Summary of Costs by Theme'!$C23,'6. CEI'!$N$12:$N$61)+SUMIF('7. Dissemination'!$G$12:$G$61,'Summary of Costs by Theme'!$C23,'7. Dissemination'!$N$12:$N$61)+SUMIF('8.MonitoringEvaluation&amp;Learning'!$G$12:$G$61,'Summary of Costs by Theme'!$C23,'8.MonitoringEvaluation&amp;Learning'!$N$12:$N$61)+SUMIF('9. Other Direct Costs '!$G$12:$G$61,'Summary of Costs by Theme'!$C23,'9. Other Direct Costs '!$N$12:$N$61)+SUMIF('10. Indirect Costs'!$F$13:$F$62,'Summary of Costs by Theme'!$C23,'10. Indirect Costs'!$T$13:$T$62)</f>
        <v>0</v>
      </c>
      <c r="G23" s="269">
        <f ca="1">SUMIF('2. Staff Costs (Annual)'!$G$13:$G$312,'Summary of Costs by Theme'!$C23,'2. Staff Costs (Annual)'!$AC$13:$AC$312)+SUMIF('3.Travel,Subsistence&amp;Conference'!$H$12:$H$70,'Summary of Costs by Theme'!$C23,'3.Travel,Subsistence&amp;Conference'!$O$12:$O$70)+SUMIF('4. Equipment'!$G$12:$G$82,'Summary of Costs by Theme'!$C23,'4. Equipment'!$P$12:$P$82)+SUMIF('5. Consumables'!$G$12:$G$61,'Summary of Costs by Theme'!$C23,'5. Consumables'!$P$12:$P$61)+SUMIF('6. CEI'!$G$12:$G$61,'Summary of Costs by Theme'!$C23,'6. CEI'!$P$12:$P$61)+SUMIF('7. Dissemination'!$G$12:$G$61,'Summary of Costs by Theme'!$C23,'7. Dissemination'!$P$12:$P$61)+SUMIF('8.MonitoringEvaluation&amp;Learning'!$G$12:$G$61,'Summary of Costs by Theme'!$C23,'8.MonitoringEvaluation&amp;Learning'!$P$12:$P$61)+SUMIF('9. Other Direct Costs '!$G$12:$G$61,'Summary of Costs by Theme'!$C23,'9. Other Direct Costs '!$P$12:$P$61)+SUMIF('10. Indirect Costs'!$F$13:$F$62,'Summary of Costs by Theme'!$C23,'10. Indirect Costs'!$X$13:$X$62)</f>
        <v>0</v>
      </c>
      <c r="H23" s="269">
        <f ca="1">SUMIF('2. Staff Costs (Annual)'!$G$13:$G$312,'Summary of Costs by Theme'!$C23,'2. Staff Costs (Annual)'!$AH$13:$AH$312)+SUMIF('3.Travel,Subsistence&amp;Conference'!$H$12:$H$70,'Summary of Costs by Theme'!$C23,'3.Travel,Subsistence&amp;Conference'!$S$12:$S$70)+SUMIF('4. Equipment'!$G$12:$G$82,'Summary of Costs by Theme'!$C23,'4. Equipment'!$R$12:$R$82)+SUMIF('5. Consumables'!$G$12:$G$61,'Summary of Costs by Theme'!$C23,'5. Consumables'!$R$12:$R$61)+SUMIF('6. CEI'!$G$12:$G$61,'Summary of Costs by Theme'!$C23,'6. CEI'!$R$12:$R$61)+SUMIF('7. Dissemination'!$G$12:$G$61,'Summary of Costs by Theme'!$C23,'7. Dissemination'!$R$12:$R$61)+SUMIF('8.MonitoringEvaluation&amp;Learning'!$G$12:$G$61,'Summary of Costs by Theme'!$C23,'8.MonitoringEvaluation&amp;Learning'!$R$12:$R$61)+SUMIF('9. Other Direct Costs '!$G$12:$G$61,'Summary of Costs by Theme'!$C23,'9. Other Direct Costs '!$R$12:$R$61)+SUMIF('10. Indirect Costs'!$F$13:$F$62,'Summary of Costs by Theme'!$C23,'10. Indirect Costs'!$AB$13:$AB$62)</f>
        <v>0</v>
      </c>
      <c r="I23" s="279">
        <f t="shared" ca="1" si="0"/>
        <v>0</v>
      </c>
      <c r="J23" s="4"/>
      <c r="N23" s="159"/>
    </row>
    <row r="24" spans="2:14" ht="30" customHeight="1" x14ac:dyDescent="0.25">
      <c r="B24" s="51">
        <f t="shared" si="1"/>
        <v>10</v>
      </c>
      <c r="C24" s="214">
        <f ca="1">IFERROR(OFFSET('START - AWARD DETAILS'!$D$21,MATCH(B24,'START - AWARD DETAILS'!$C$21:$C$40,0)-1,0),"")</f>
        <v>0</v>
      </c>
      <c r="D24" s="269">
        <f ca="1">SUMIF('2. Staff Costs (Annual)'!$G$13:$G$312,'Summary of Costs by Theme'!$C24,'2. Staff Costs (Annual)'!$N$13:$N$312)+SUMIF('3.Travel,Subsistence&amp;Conference'!$H$12:$H$70,'Summary of Costs by Theme'!$C24,'3.Travel,Subsistence&amp;Conference'!$K$12:$K$70)+SUMIF('4. Equipment'!$G$12:$G$82,'Summary of Costs by Theme'!$C24,'4. Equipment'!$J$12:$J$82)+SUMIF('5. Consumables'!$G$12:$G$61,'Summary of Costs by Theme'!$C24,'5. Consumables'!$J$12:$J$61)+SUMIF('6. CEI'!$G$12:$G$61,'Summary of Costs by Theme'!$C24,'6. CEI'!$J$12:$J$61)+SUMIF('7. Dissemination'!$G$12:$G$61,'Summary of Costs by Theme'!$C24,'7. Dissemination'!$J$12:$J$61)+SUMIF('8.MonitoringEvaluation&amp;Learning'!$G$12:$G$61,'Summary of Costs by Theme'!$C24,'8.MonitoringEvaluation&amp;Learning'!$J$12:$J$61)+SUMIF('9. Other Direct Costs '!$G$12:$G$61,'Summary of Costs by Theme'!$C24,'9. Other Direct Costs '!$J$12:$J$61)+SUMIF('10. Indirect Costs'!$F$13:$F$62,'Summary of Costs by Theme'!$C24,'10. Indirect Costs'!$L$13:$L$62)</f>
        <v>0</v>
      </c>
      <c r="E24" s="269">
        <f ca="1">SUMIF('2. Staff Costs (Annual)'!$G$13:$G$312,'Summary of Costs by Theme'!$C24,'2. Staff Costs (Annual)'!$S$13:$S$312)+SUMIF('3.Travel,Subsistence&amp;Conference'!$H$12:$H$70,'Summary of Costs by Theme'!$C24,'3.Travel,Subsistence&amp;Conference'!$M$12:$M$70)+SUMIF('4. Equipment'!$G$12:$G$82,'Summary of Costs by Theme'!$C24,'4. Equipment'!$L$12:$L$82)+SUMIF('5. Consumables'!$G$12:$G$61,'Summary of Costs by Theme'!$C24,'5. Consumables'!$L$12:$L$61)+SUMIF('6. CEI'!$G$12:$G$61,'Summary of Costs by Theme'!$C24,'6. CEI'!$L$12:$L$61)+SUMIF('7. Dissemination'!$G$12:$G$61,'Summary of Costs by Theme'!$C24,'7. Dissemination'!$L$12:$L$61)+SUMIF('8.MonitoringEvaluation&amp;Learning'!$G$12:$G$61,'Summary of Costs by Theme'!$C24,'8.MonitoringEvaluation&amp;Learning'!$L$12:$L$61)+SUMIF('9. Other Direct Costs '!$G$12:$G$61,'Summary of Costs by Theme'!$C24,'9. Other Direct Costs '!$L$12:$L$61)+SUMIF('10. Indirect Costs'!$F$13:$F$62,'Summary of Costs by Theme'!$C24,'10. Indirect Costs'!$P$13:$P$62)</f>
        <v>0</v>
      </c>
      <c r="F24" s="269">
        <f ca="1">SUMIF('2. Staff Costs (Annual)'!$G$13:$G$312,'Summary of Costs by Theme'!$C24,'2. Staff Costs (Annual)'!$X$13:$X$312)+SUMIF('3.Travel,Subsistence&amp;Conference'!$H$12:$H$70,'Summary of Costs by Theme'!$C24,'3.Travel,Subsistence&amp;Conference'!$O$12:$O$70)+SUMIF('4. Equipment'!$G$12:$G$82,'Summary of Costs by Theme'!$C24,'4. Equipment'!$N$12:$N$82)+SUMIF('5. Consumables'!$G$12:$G$61,'Summary of Costs by Theme'!$C24,'5. Consumables'!$N$12:$N$61)+SUMIF('6. CEI'!$G$12:$G$61,'Summary of Costs by Theme'!$C24,'6. CEI'!$N$12:$N$61)+SUMIF('7. Dissemination'!$G$12:$G$61,'Summary of Costs by Theme'!$C24,'7. Dissemination'!$N$12:$N$61)+SUMIF('8.MonitoringEvaluation&amp;Learning'!$G$12:$G$61,'Summary of Costs by Theme'!$C24,'8.MonitoringEvaluation&amp;Learning'!$N$12:$N$61)+SUMIF('9. Other Direct Costs '!$G$12:$G$61,'Summary of Costs by Theme'!$C24,'9. Other Direct Costs '!$N$12:$N$61)+SUMIF('10. Indirect Costs'!$F$13:$F$62,'Summary of Costs by Theme'!$C24,'10. Indirect Costs'!$T$13:$T$62)</f>
        <v>0</v>
      </c>
      <c r="G24" s="269">
        <f ca="1">SUMIF('2. Staff Costs (Annual)'!$G$13:$G$312,'Summary of Costs by Theme'!$C24,'2. Staff Costs (Annual)'!$AC$13:$AC$312)+SUMIF('3.Travel,Subsistence&amp;Conference'!$H$12:$H$70,'Summary of Costs by Theme'!$C24,'3.Travel,Subsistence&amp;Conference'!$O$12:$O$70)+SUMIF('4. Equipment'!$G$12:$G$82,'Summary of Costs by Theme'!$C24,'4. Equipment'!$P$12:$P$82)+SUMIF('5. Consumables'!$G$12:$G$61,'Summary of Costs by Theme'!$C24,'5. Consumables'!$P$12:$P$61)+SUMIF('6. CEI'!$G$12:$G$61,'Summary of Costs by Theme'!$C24,'6. CEI'!$P$12:$P$61)+SUMIF('7. Dissemination'!$G$12:$G$61,'Summary of Costs by Theme'!$C24,'7. Dissemination'!$P$12:$P$61)+SUMIF('8.MonitoringEvaluation&amp;Learning'!$G$12:$G$61,'Summary of Costs by Theme'!$C24,'8.MonitoringEvaluation&amp;Learning'!$P$12:$P$61)+SUMIF('9. Other Direct Costs '!$G$12:$G$61,'Summary of Costs by Theme'!$C24,'9. Other Direct Costs '!$P$12:$P$61)+SUMIF('10. Indirect Costs'!$F$13:$F$62,'Summary of Costs by Theme'!$C24,'10. Indirect Costs'!$X$13:$X$62)</f>
        <v>0</v>
      </c>
      <c r="H24" s="269">
        <f ca="1">SUMIF('2. Staff Costs (Annual)'!$G$13:$G$312,'Summary of Costs by Theme'!$C24,'2. Staff Costs (Annual)'!$AH$13:$AH$312)+SUMIF('3.Travel,Subsistence&amp;Conference'!$H$12:$H$70,'Summary of Costs by Theme'!$C24,'3.Travel,Subsistence&amp;Conference'!$S$12:$S$70)+SUMIF('4. Equipment'!$G$12:$G$82,'Summary of Costs by Theme'!$C24,'4. Equipment'!$R$12:$R$82)+SUMIF('5. Consumables'!$G$12:$G$61,'Summary of Costs by Theme'!$C24,'5. Consumables'!$R$12:$R$61)+SUMIF('6. CEI'!$G$12:$G$61,'Summary of Costs by Theme'!$C24,'6. CEI'!$R$12:$R$61)+SUMIF('7. Dissemination'!$G$12:$G$61,'Summary of Costs by Theme'!$C24,'7. Dissemination'!$R$12:$R$61)+SUMIF('8.MonitoringEvaluation&amp;Learning'!$G$12:$G$61,'Summary of Costs by Theme'!$C24,'8.MonitoringEvaluation&amp;Learning'!$R$12:$R$61)+SUMIF('9. Other Direct Costs '!$G$12:$G$61,'Summary of Costs by Theme'!$C24,'9. Other Direct Costs '!$R$12:$R$61)+SUMIF('10. Indirect Costs'!$F$13:$F$62,'Summary of Costs by Theme'!$C24,'10. Indirect Costs'!$AB$13:$AB$62)</f>
        <v>0</v>
      </c>
      <c r="I24" s="279">
        <f t="shared" ca="1" si="0"/>
        <v>0</v>
      </c>
      <c r="J24" s="4"/>
    </row>
    <row r="25" spans="2:14" ht="30" customHeight="1" x14ac:dyDescent="0.25">
      <c r="B25" s="51">
        <f t="shared" si="1"/>
        <v>11</v>
      </c>
      <c r="C25" s="214">
        <f ca="1">IFERROR(OFFSET('START - AWARD DETAILS'!$D$21,MATCH(B25,'START - AWARD DETAILS'!$C$21:$C$40,0)-1,0),"")</f>
        <v>0</v>
      </c>
      <c r="D25" s="269">
        <f ca="1">SUMIF('2. Staff Costs (Annual)'!$G$13:$G$312,'Summary of Costs by Theme'!$C25,'2. Staff Costs (Annual)'!$N$13:$N$312)+SUMIF('3.Travel,Subsistence&amp;Conference'!$H$12:$H$70,'Summary of Costs by Theme'!$C25,'3.Travel,Subsistence&amp;Conference'!$K$12:$K$70)+SUMIF('4. Equipment'!$G$12:$G$82,'Summary of Costs by Theme'!$C25,'4. Equipment'!$J$12:$J$82)+SUMIF('5. Consumables'!$G$12:$G$61,'Summary of Costs by Theme'!$C25,'5. Consumables'!$J$12:$J$61)+SUMIF('6. CEI'!$G$12:$G$61,'Summary of Costs by Theme'!$C25,'6. CEI'!$J$12:$J$61)+SUMIF('7. Dissemination'!$G$12:$G$61,'Summary of Costs by Theme'!$C25,'7. Dissemination'!$J$12:$J$61)+SUMIF('8.MonitoringEvaluation&amp;Learning'!$G$12:$G$61,'Summary of Costs by Theme'!$C25,'8.MonitoringEvaluation&amp;Learning'!$J$12:$J$61)+SUMIF('9. Other Direct Costs '!$G$12:$G$61,'Summary of Costs by Theme'!$C25,'9. Other Direct Costs '!$J$12:$J$61)+SUMIF('10. Indirect Costs'!$F$13:$F$62,'Summary of Costs by Theme'!$C25,'10. Indirect Costs'!$L$13:$L$62)</f>
        <v>0</v>
      </c>
      <c r="E25" s="269">
        <f ca="1">SUMIF('2. Staff Costs (Annual)'!$G$13:$G$312,'Summary of Costs by Theme'!$C25,'2. Staff Costs (Annual)'!$S$13:$S$312)+SUMIF('3.Travel,Subsistence&amp;Conference'!$H$12:$H$70,'Summary of Costs by Theme'!$C25,'3.Travel,Subsistence&amp;Conference'!$M$12:$M$70)+SUMIF('4. Equipment'!$G$12:$G$82,'Summary of Costs by Theme'!$C25,'4. Equipment'!$L$12:$L$82)+SUMIF('5. Consumables'!$G$12:$G$61,'Summary of Costs by Theme'!$C25,'5. Consumables'!$L$12:$L$61)+SUMIF('6. CEI'!$G$12:$G$61,'Summary of Costs by Theme'!$C25,'6. CEI'!$L$12:$L$61)+SUMIF('7. Dissemination'!$G$12:$G$61,'Summary of Costs by Theme'!$C25,'7. Dissemination'!$L$12:$L$61)+SUMIF('8.MonitoringEvaluation&amp;Learning'!$G$12:$G$61,'Summary of Costs by Theme'!$C25,'8.MonitoringEvaluation&amp;Learning'!$L$12:$L$61)+SUMIF('9. Other Direct Costs '!$G$12:$G$61,'Summary of Costs by Theme'!$C25,'9. Other Direct Costs '!$L$12:$L$61)+SUMIF('10. Indirect Costs'!$F$13:$F$62,'Summary of Costs by Theme'!$C25,'10. Indirect Costs'!$P$13:$P$62)</f>
        <v>0</v>
      </c>
      <c r="F25" s="269">
        <f ca="1">SUMIF('2. Staff Costs (Annual)'!$G$13:$G$312,'Summary of Costs by Theme'!$C25,'2. Staff Costs (Annual)'!$X$13:$X$312)+SUMIF('3.Travel,Subsistence&amp;Conference'!$H$12:$H$70,'Summary of Costs by Theme'!$C25,'3.Travel,Subsistence&amp;Conference'!$O$12:$O$70)+SUMIF('4. Equipment'!$G$12:$G$82,'Summary of Costs by Theme'!$C25,'4. Equipment'!$N$12:$N$82)+SUMIF('5. Consumables'!$G$12:$G$61,'Summary of Costs by Theme'!$C25,'5. Consumables'!$N$12:$N$61)+SUMIF('6. CEI'!$G$12:$G$61,'Summary of Costs by Theme'!$C25,'6. CEI'!$N$12:$N$61)+SUMIF('7. Dissemination'!$G$12:$G$61,'Summary of Costs by Theme'!$C25,'7. Dissemination'!$N$12:$N$61)+SUMIF('8.MonitoringEvaluation&amp;Learning'!$G$12:$G$61,'Summary of Costs by Theme'!$C25,'8.MonitoringEvaluation&amp;Learning'!$N$12:$N$61)+SUMIF('9. Other Direct Costs '!$G$12:$G$61,'Summary of Costs by Theme'!$C25,'9. Other Direct Costs '!$N$12:$N$61)+SUMIF('10. Indirect Costs'!$F$13:$F$62,'Summary of Costs by Theme'!$C25,'10. Indirect Costs'!$T$13:$T$62)</f>
        <v>0</v>
      </c>
      <c r="G25" s="269">
        <f ca="1">SUMIF('2. Staff Costs (Annual)'!$G$13:$G$312,'Summary of Costs by Theme'!$C25,'2. Staff Costs (Annual)'!$AC$13:$AC$312)+SUMIF('3.Travel,Subsistence&amp;Conference'!$H$12:$H$70,'Summary of Costs by Theme'!$C25,'3.Travel,Subsistence&amp;Conference'!$O$12:$O$70)+SUMIF('4. Equipment'!$G$12:$G$82,'Summary of Costs by Theme'!$C25,'4. Equipment'!$P$12:$P$82)+SUMIF('5. Consumables'!$G$12:$G$61,'Summary of Costs by Theme'!$C25,'5. Consumables'!$P$12:$P$61)+SUMIF('6. CEI'!$G$12:$G$61,'Summary of Costs by Theme'!$C25,'6. CEI'!$P$12:$P$61)+SUMIF('7. Dissemination'!$G$12:$G$61,'Summary of Costs by Theme'!$C25,'7. Dissemination'!$P$12:$P$61)+SUMIF('8.MonitoringEvaluation&amp;Learning'!$G$12:$G$61,'Summary of Costs by Theme'!$C25,'8.MonitoringEvaluation&amp;Learning'!$P$12:$P$61)+SUMIF('9. Other Direct Costs '!$G$12:$G$61,'Summary of Costs by Theme'!$C25,'9. Other Direct Costs '!$P$12:$P$61)+SUMIF('10. Indirect Costs'!$F$13:$F$62,'Summary of Costs by Theme'!$C25,'10. Indirect Costs'!$X$13:$X$62)</f>
        <v>0</v>
      </c>
      <c r="H25" s="269">
        <f ca="1">SUMIF('2. Staff Costs (Annual)'!$G$13:$G$312,'Summary of Costs by Theme'!$C25,'2. Staff Costs (Annual)'!$AH$13:$AH$312)+SUMIF('3.Travel,Subsistence&amp;Conference'!$H$12:$H$70,'Summary of Costs by Theme'!$C25,'3.Travel,Subsistence&amp;Conference'!$S$12:$S$70)+SUMIF('4. Equipment'!$G$12:$G$82,'Summary of Costs by Theme'!$C25,'4. Equipment'!$R$12:$R$82)+SUMIF('5. Consumables'!$G$12:$G$61,'Summary of Costs by Theme'!$C25,'5. Consumables'!$R$12:$R$61)+SUMIF('6. CEI'!$G$12:$G$61,'Summary of Costs by Theme'!$C25,'6. CEI'!$R$12:$R$61)+SUMIF('7. Dissemination'!$G$12:$G$61,'Summary of Costs by Theme'!$C25,'7. Dissemination'!$R$12:$R$61)+SUMIF('8.MonitoringEvaluation&amp;Learning'!$G$12:$G$61,'Summary of Costs by Theme'!$C25,'8.MonitoringEvaluation&amp;Learning'!$R$12:$R$61)+SUMIF('9. Other Direct Costs '!$G$12:$G$61,'Summary of Costs by Theme'!$C25,'9. Other Direct Costs '!$R$12:$R$61)+SUMIF('10. Indirect Costs'!$F$13:$F$62,'Summary of Costs by Theme'!$C25,'10. Indirect Costs'!$AB$13:$AB$62)</f>
        <v>0</v>
      </c>
      <c r="I25" s="279">
        <f t="shared" ca="1" si="0"/>
        <v>0</v>
      </c>
      <c r="J25" s="4"/>
    </row>
    <row r="26" spans="2:14" ht="30" customHeight="1" x14ac:dyDescent="0.25">
      <c r="B26" s="51">
        <f t="shared" si="1"/>
        <v>12</v>
      </c>
      <c r="C26" s="214">
        <f ca="1">IFERROR(OFFSET('START - AWARD DETAILS'!$D$21,MATCH(B26,'START - AWARD DETAILS'!$C$21:$C$40,0)-1,0),"")</f>
        <v>0</v>
      </c>
      <c r="D26" s="269">
        <f ca="1">SUMIF('2. Staff Costs (Annual)'!$G$13:$G$312,'Summary of Costs by Theme'!$C26,'2. Staff Costs (Annual)'!$N$13:$N$312)+SUMIF('3.Travel,Subsistence&amp;Conference'!$H$12:$H$70,'Summary of Costs by Theme'!$C26,'3.Travel,Subsistence&amp;Conference'!$K$12:$K$70)+SUMIF('4. Equipment'!$G$12:$G$82,'Summary of Costs by Theme'!$C26,'4. Equipment'!$J$12:$J$82)+SUMIF('5. Consumables'!$G$12:$G$61,'Summary of Costs by Theme'!$C26,'5. Consumables'!$J$12:$J$61)+SUMIF('6. CEI'!$G$12:$G$61,'Summary of Costs by Theme'!$C26,'6. CEI'!$J$12:$J$61)+SUMIF('7. Dissemination'!$G$12:$G$61,'Summary of Costs by Theme'!$C26,'7. Dissemination'!$J$12:$J$61)+SUMIF('8.MonitoringEvaluation&amp;Learning'!$G$12:$G$61,'Summary of Costs by Theme'!$C26,'8.MonitoringEvaluation&amp;Learning'!$J$12:$J$61)+SUMIF('9. Other Direct Costs '!$G$12:$G$61,'Summary of Costs by Theme'!$C26,'9. Other Direct Costs '!$J$12:$J$61)+SUMIF('10. Indirect Costs'!$F$13:$F$62,'Summary of Costs by Theme'!$C26,'10. Indirect Costs'!$L$13:$L$62)</f>
        <v>0</v>
      </c>
      <c r="E26" s="269">
        <f ca="1">SUMIF('2. Staff Costs (Annual)'!$G$13:$G$312,'Summary of Costs by Theme'!$C26,'2. Staff Costs (Annual)'!$S$13:$S$312)+SUMIF('3.Travel,Subsistence&amp;Conference'!$H$12:$H$70,'Summary of Costs by Theme'!$C26,'3.Travel,Subsistence&amp;Conference'!$M$12:$M$70)+SUMIF('4. Equipment'!$G$12:$G$82,'Summary of Costs by Theme'!$C26,'4. Equipment'!$L$12:$L$82)+SUMIF('5. Consumables'!$G$12:$G$61,'Summary of Costs by Theme'!$C26,'5. Consumables'!$L$12:$L$61)+SUMIF('6. CEI'!$G$12:$G$61,'Summary of Costs by Theme'!$C26,'6. CEI'!$L$12:$L$61)+SUMIF('7. Dissemination'!$G$12:$G$61,'Summary of Costs by Theme'!$C26,'7. Dissemination'!$L$12:$L$61)+SUMIF('8.MonitoringEvaluation&amp;Learning'!$G$12:$G$61,'Summary of Costs by Theme'!$C26,'8.MonitoringEvaluation&amp;Learning'!$L$12:$L$61)+SUMIF('9. Other Direct Costs '!$G$12:$G$61,'Summary of Costs by Theme'!$C26,'9. Other Direct Costs '!$L$12:$L$61)+SUMIF('10. Indirect Costs'!$F$13:$F$62,'Summary of Costs by Theme'!$C26,'10. Indirect Costs'!$P$13:$P$62)</f>
        <v>0</v>
      </c>
      <c r="F26" s="269">
        <f ca="1">SUMIF('2. Staff Costs (Annual)'!$G$13:$G$312,'Summary of Costs by Theme'!$C26,'2. Staff Costs (Annual)'!$X$13:$X$312)+SUMIF('3.Travel,Subsistence&amp;Conference'!$H$12:$H$70,'Summary of Costs by Theme'!$C26,'3.Travel,Subsistence&amp;Conference'!$O$12:$O$70)+SUMIF('4. Equipment'!$G$12:$G$82,'Summary of Costs by Theme'!$C26,'4. Equipment'!$N$12:$N$82)+SUMIF('5. Consumables'!$G$12:$G$61,'Summary of Costs by Theme'!$C26,'5. Consumables'!$N$12:$N$61)+SUMIF('6. CEI'!$G$12:$G$61,'Summary of Costs by Theme'!$C26,'6. CEI'!$N$12:$N$61)+SUMIF('7. Dissemination'!$G$12:$G$61,'Summary of Costs by Theme'!$C26,'7. Dissemination'!$N$12:$N$61)+SUMIF('8.MonitoringEvaluation&amp;Learning'!$G$12:$G$61,'Summary of Costs by Theme'!$C26,'8.MonitoringEvaluation&amp;Learning'!$N$12:$N$61)+SUMIF('9. Other Direct Costs '!$G$12:$G$61,'Summary of Costs by Theme'!$C26,'9. Other Direct Costs '!$N$12:$N$61)+SUMIF('10. Indirect Costs'!$F$13:$F$62,'Summary of Costs by Theme'!$C26,'10. Indirect Costs'!$T$13:$T$62)</f>
        <v>0</v>
      </c>
      <c r="G26" s="269">
        <f ca="1">SUMIF('2. Staff Costs (Annual)'!$G$13:$G$312,'Summary of Costs by Theme'!$C26,'2. Staff Costs (Annual)'!$AC$13:$AC$312)+SUMIF('3.Travel,Subsistence&amp;Conference'!$H$12:$H$70,'Summary of Costs by Theme'!$C26,'3.Travel,Subsistence&amp;Conference'!$O$12:$O$70)+SUMIF('4. Equipment'!$G$12:$G$82,'Summary of Costs by Theme'!$C26,'4. Equipment'!$P$12:$P$82)+SUMIF('5. Consumables'!$G$12:$G$61,'Summary of Costs by Theme'!$C26,'5. Consumables'!$P$12:$P$61)+SUMIF('6. CEI'!$G$12:$G$61,'Summary of Costs by Theme'!$C26,'6. CEI'!$P$12:$P$61)+SUMIF('7. Dissemination'!$G$12:$G$61,'Summary of Costs by Theme'!$C26,'7. Dissemination'!$P$12:$P$61)+SUMIF('8.MonitoringEvaluation&amp;Learning'!$G$12:$G$61,'Summary of Costs by Theme'!$C26,'8.MonitoringEvaluation&amp;Learning'!$P$12:$P$61)+SUMIF('9. Other Direct Costs '!$G$12:$G$61,'Summary of Costs by Theme'!$C26,'9. Other Direct Costs '!$P$12:$P$61)+SUMIF('10. Indirect Costs'!$F$13:$F$62,'Summary of Costs by Theme'!$C26,'10. Indirect Costs'!$X$13:$X$62)</f>
        <v>0</v>
      </c>
      <c r="H26" s="269">
        <f ca="1">SUMIF('2. Staff Costs (Annual)'!$G$13:$G$312,'Summary of Costs by Theme'!$C26,'2. Staff Costs (Annual)'!$AH$13:$AH$312)+SUMIF('3.Travel,Subsistence&amp;Conference'!$H$12:$H$70,'Summary of Costs by Theme'!$C26,'3.Travel,Subsistence&amp;Conference'!$S$12:$S$70)+SUMIF('4. Equipment'!$G$12:$G$82,'Summary of Costs by Theme'!$C26,'4. Equipment'!$R$12:$R$82)+SUMIF('5. Consumables'!$G$12:$G$61,'Summary of Costs by Theme'!$C26,'5. Consumables'!$R$12:$R$61)+SUMIF('6. CEI'!$G$12:$G$61,'Summary of Costs by Theme'!$C26,'6. CEI'!$R$12:$R$61)+SUMIF('7. Dissemination'!$G$12:$G$61,'Summary of Costs by Theme'!$C26,'7. Dissemination'!$R$12:$R$61)+SUMIF('8.MonitoringEvaluation&amp;Learning'!$G$12:$G$61,'Summary of Costs by Theme'!$C26,'8.MonitoringEvaluation&amp;Learning'!$R$12:$R$61)+SUMIF('9. Other Direct Costs '!$G$12:$G$61,'Summary of Costs by Theme'!$C26,'9. Other Direct Costs '!$R$12:$R$61)+SUMIF('10. Indirect Costs'!$F$13:$F$62,'Summary of Costs by Theme'!$C26,'10. Indirect Costs'!$AB$13:$AB$62)</f>
        <v>0</v>
      </c>
      <c r="I26" s="279">
        <f t="shared" ca="1" si="0"/>
        <v>0</v>
      </c>
      <c r="J26" s="4"/>
    </row>
    <row r="27" spans="2:14" ht="30" customHeight="1" x14ac:dyDescent="0.25">
      <c r="B27" s="51">
        <f t="shared" si="1"/>
        <v>13</v>
      </c>
      <c r="C27" s="214">
        <f ca="1">IFERROR(OFFSET('START - AWARD DETAILS'!$D$21,MATCH(B27,'START - AWARD DETAILS'!$C$21:$C$40,0)-1,0),"")</f>
        <v>0</v>
      </c>
      <c r="D27" s="269">
        <f ca="1">SUMIF('2. Staff Costs (Annual)'!$G$13:$G$312,'Summary of Costs by Theme'!$C27,'2. Staff Costs (Annual)'!$N$13:$N$312)+SUMIF('3.Travel,Subsistence&amp;Conference'!$H$12:$H$70,'Summary of Costs by Theme'!$C27,'3.Travel,Subsistence&amp;Conference'!$K$12:$K$70)+SUMIF('4. Equipment'!$G$12:$G$82,'Summary of Costs by Theme'!$C27,'4. Equipment'!$J$12:$J$82)+SUMIF('5. Consumables'!$G$12:$G$61,'Summary of Costs by Theme'!$C27,'5. Consumables'!$J$12:$J$61)+SUMIF('6. CEI'!$G$12:$G$61,'Summary of Costs by Theme'!$C27,'6. CEI'!$J$12:$J$61)+SUMIF('7. Dissemination'!$G$12:$G$61,'Summary of Costs by Theme'!$C27,'7. Dissemination'!$J$12:$J$61)+SUMIF('8.MonitoringEvaluation&amp;Learning'!$G$12:$G$61,'Summary of Costs by Theme'!$C27,'8.MonitoringEvaluation&amp;Learning'!$J$12:$J$61)+SUMIF('9. Other Direct Costs '!$G$12:$G$61,'Summary of Costs by Theme'!$C27,'9. Other Direct Costs '!$J$12:$J$61)+SUMIF('10. Indirect Costs'!$F$13:$F$62,'Summary of Costs by Theme'!$C27,'10. Indirect Costs'!$L$13:$L$62)</f>
        <v>0</v>
      </c>
      <c r="E27" s="269">
        <f ca="1">SUMIF('2. Staff Costs (Annual)'!$G$13:$G$312,'Summary of Costs by Theme'!$C27,'2. Staff Costs (Annual)'!$S$13:$S$312)+SUMIF('3.Travel,Subsistence&amp;Conference'!$H$12:$H$70,'Summary of Costs by Theme'!$C27,'3.Travel,Subsistence&amp;Conference'!$M$12:$M$70)+SUMIF('4. Equipment'!$G$12:$G$82,'Summary of Costs by Theme'!$C27,'4. Equipment'!$L$12:$L$82)+SUMIF('5. Consumables'!$G$12:$G$61,'Summary of Costs by Theme'!$C27,'5. Consumables'!$L$12:$L$61)+SUMIF('6. CEI'!$G$12:$G$61,'Summary of Costs by Theme'!$C27,'6. CEI'!$L$12:$L$61)+SUMIF('7. Dissemination'!$G$12:$G$61,'Summary of Costs by Theme'!$C27,'7. Dissemination'!$L$12:$L$61)+SUMIF('8.MonitoringEvaluation&amp;Learning'!$G$12:$G$61,'Summary of Costs by Theme'!$C27,'8.MonitoringEvaluation&amp;Learning'!$L$12:$L$61)+SUMIF('9. Other Direct Costs '!$G$12:$G$61,'Summary of Costs by Theme'!$C27,'9. Other Direct Costs '!$L$12:$L$61)+SUMIF('10. Indirect Costs'!$F$13:$F$62,'Summary of Costs by Theme'!$C27,'10. Indirect Costs'!$P$13:$P$62)</f>
        <v>0</v>
      </c>
      <c r="F27" s="269">
        <f ca="1">SUMIF('2. Staff Costs (Annual)'!$G$13:$G$312,'Summary of Costs by Theme'!$C27,'2. Staff Costs (Annual)'!$X$13:$X$312)+SUMIF('3.Travel,Subsistence&amp;Conference'!$H$12:$H$70,'Summary of Costs by Theme'!$C27,'3.Travel,Subsistence&amp;Conference'!$O$12:$O$70)+SUMIF('4. Equipment'!$G$12:$G$82,'Summary of Costs by Theme'!$C27,'4. Equipment'!$N$12:$N$82)+SUMIF('5. Consumables'!$G$12:$G$61,'Summary of Costs by Theme'!$C27,'5. Consumables'!$N$12:$N$61)+SUMIF('6. CEI'!$G$12:$G$61,'Summary of Costs by Theme'!$C27,'6. CEI'!$N$12:$N$61)+SUMIF('7. Dissemination'!$G$12:$G$61,'Summary of Costs by Theme'!$C27,'7. Dissemination'!$N$12:$N$61)+SUMIF('8.MonitoringEvaluation&amp;Learning'!$G$12:$G$61,'Summary of Costs by Theme'!$C27,'8.MonitoringEvaluation&amp;Learning'!$N$12:$N$61)+SUMIF('9. Other Direct Costs '!$G$12:$G$61,'Summary of Costs by Theme'!$C27,'9. Other Direct Costs '!$N$12:$N$61)+SUMIF('10. Indirect Costs'!$F$13:$F$62,'Summary of Costs by Theme'!$C27,'10. Indirect Costs'!$T$13:$T$62)</f>
        <v>0</v>
      </c>
      <c r="G27" s="269">
        <f ca="1">SUMIF('2. Staff Costs (Annual)'!$G$13:$G$312,'Summary of Costs by Theme'!$C27,'2. Staff Costs (Annual)'!$AC$13:$AC$312)+SUMIF('3.Travel,Subsistence&amp;Conference'!$H$12:$H$70,'Summary of Costs by Theme'!$C27,'3.Travel,Subsistence&amp;Conference'!$O$12:$O$70)+SUMIF('4. Equipment'!$G$12:$G$82,'Summary of Costs by Theme'!$C27,'4. Equipment'!$P$12:$P$82)+SUMIF('5. Consumables'!$G$12:$G$61,'Summary of Costs by Theme'!$C27,'5. Consumables'!$P$12:$P$61)+SUMIF('6. CEI'!$G$12:$G$61,'Summary of Costs by Theme'!$C27,'6. CEI'!$P$12:$P$61)+SUMIF('7. Dissemination'!$G$12:$G$61,'Summary of Costs by Theme'!$C27,'7. Dissemination'!$P$12:$P$61)+SUMIF('8.MonitoringEvaluation&amp;Learning'!$G$12:$G$61,'Summary of Costs by Theme'!$C27,'8.MonitoringEvaluation&amp;Learning'!$P$12:$P$61)+SUMIF('9. Other Direct Costs '!$G$12:$G$61,'Summary of Costs by Theme'!$C27,'9. Other Direct Costs '!$P$12:$P$61)+SUMIF('10. Indirect Costs'!$F$13:$F$62,'Summary of Costs by Theme'!$C27,'10. Indirect Costs'!$X$13:$X$62)</f>
        <v>0</v>
      </c>
      <c r="H27" s="269">
        <f ca="1">SUMIF('2. Staff Costs (Annual)'!$G$13:$G$312,'Summary of Costs by Theme'!$C27,'2. Staff Costs (Annual)'!$AH$13:$AH$312)+SUMIF('3.Travel,Subsistence&amp;Conference'!$H$12:$H$70,'Summary of Costs by Theme'!$C27,'3.Travel,Subsistence&amp;Conference'!$S$12:$S$70)+SUMIF('4. Equipment'!$G$12:$G$82,'Summary of Costs by Theme'!$C27,'4. Equipment'!$R$12:$R$82)+SUMIF('5. Consumables'!$G$12:$G$61,'Summary of Costs by Theme'!$C27,'5. Consumables'!$R$12:$R$61)+SUMIF('6. CEI'!$G$12:$G$61,'Summary of Costs by Theme'!$C27,'6. CEI'!$R$12:$R$61)+SUMIF('7. Dissemination'!$G$12:$G$61,'Summary of Costs by Theme'!$C27,'7. Dissemination'!$R$12:$R$61)+SUMIF('8.MonitoringEvaluation&amp;Learning'!$G$12:$G$61,'Summary of Costs by Theme'!$C27,'8.MonitoringEvaluation&amp;Learning'!$R$12:$R$61)+SUMIF('9. Other Direct Costs '!$G$12:$G$61,'Summary of Costs by Theme'!$C27,'9. Other Direct Costs '!$R$12:$R$61)+SUMIF('10. Indirect Costs'!$F$13:$F$62,'Summary of Costs by Theme'!$C27,'10. Indirect Costs'!$AB$13:$AB$62)</f>
        <v>0</v>
      </c>
      <c r="I27" s="279">
        <f t="shared" ca="1" si="0"/>
        <v>0</v>
      </c>
      <c r="J27" s="4"/>
    </row>
    <row r="28" spans="2:14" ht="30" customHeight="1" x14ac:dyDescent="0.25">
      <c r="B28" s="51">
        <f t="shared" si="1"/>
        <v>14</v>
      </c>
      <c r="C28" s="214">
        <f ca="1">IFERROR(OFFSET('START - AWARD DETAILS'!$D$21,MATCH(B28,'START - AWARD DETAILS'!$C$21:$C$40,0)-1,0),"")</f>
        <v>0</v>
      </c>
      <c r="D28" s="269">
        <f ca="1">SUMIF('2. Staff Costs (Annual)'!$G$13:$G$312,'Summary of Costs by Theme'!$C28,'2. Staff Costs (Annual)'!$N$13:$N$312)+SUMIF('3.Travel,Subsistence&amp;Conference'!$H$12:$H$70,'Summary of Costs by Theme'!$C28,'3.Travel,Subsistence&amp;Conference'!$K$12:$K$70)+SUMIF('4. Equipment'!$G$12:$G$82,'Summary of Costs by Theme'!$C28,'4. Equipment'!$J$12:$J$82)+SUMIF('5. Consumables'!$G$12:$G$61,'Summary of Costs by Theme'!$C28,'5. Consumables'!$J$12:$J$61)+SUMIF('6. CEI'!$G$12:$G$61,'Summary of Costs by Theme'!$C28,'6. CEI'!$J$12:$J$61)+SUMIF('7. Dissemination'!$G$12:$G$61,'Summary of Costs by Theme'!$C28,'7. Dissemination'!$J$12:$J$61)+SUMIF('8.MonitoringEvaluation&amp;Learning'!$G$12:$G$61,'Summary of Costs by Theme'!$C28,'8.MonitoringEvaluation&amp;Learning'!$J$12:$J$61)+SUMIF('9. Other Direct Costs '!$G$12:$G$61,'Summary of Costs by Theme'!$C28,'9. Other Direct Costs '!$J$12:$J$61)+SUMIF('10. Indirect Costs'!$F$13:$F$62,'Summary of Costs by Theme'!$C28,'10. Indirect Costs'!$L$13:$L$62)</f>
        <v>0</v>
      </c>
      <c r="E28" s="269">
        <f ca="1">SUMIF('2. Staff Costs (Annual)'!$G$13:$G$312,'Summary of Costs by Theme'!$C28,'2. Staff Costs (Annual)'!$S$13:$S$312)+SUMIF('3.Travel,Subsistence&amp;Conference'!$H$12:$H$70,'Summary of Costs by Theme'!$C28,'3.Travel,Subsistence&amp;Conference'!$M$12:$M$70)+SUMIF('4. Equipment'!$G$12:$G$82,'Summary of Costs by Theme'!$C28,'4. Equipment'!$L$12:$L$82)+SUMIF('5. Consumables'!$G$12:$G$61,'Summary of Costs by Theme'!$C28,'5. Consumables'!$L$12:$L$61)+SUMIF('6. CEI'!$G$12:$G$61,'Summary of Costs by Theme'!$C28,'6. CEI'!$L$12:$L$61)+SUMIF('7. Dissemination'!$G$12:$G$61,'Summary of Costs by Theme'!$C28,'7. Dissemination'!$L$12:$L$61)+SUMIF('8.MonitoringEvaluation&amp;Learning'!$G$12:$G$61,'Summary of Costs by Theme'!$C28,'8.MonitoringEvaluation&amp;Learning'!$L$12:$L$61)+SUMIF('9. Other Direct Costs '!$G$12:$G$61,'Summary of Costs by Theme'!$C28,'9. Other Direct Costs '!$L$12:$L$61)+SUMIF('10. Indirect Costs'!$F$13:$F$62,'Summary of Costs by Theme'!$C28,'10. Indirect Costs'!$P$13:$P$62)</f>
        <v>0</v>
      </c>
      <c r="F28" s="269">
        <f ca="1">SUMIF('2. Staff Costs (Annual)'!$G$13:$G$312,'Summary of Costs by Theme'!$C28,'2. Staff Costs (Annual)'!$X$13:$X$312)+SUMIF('3.Travel,Subsistence&amp;Conference'!$H$12:$H$70,'Summary of Costs by Theme'!$C28,'3.Travel,Subsistence&amp;Conference'!$O$12:$O$70)+SUMIF('4. Equipment'!$G$12:$G$82,'Summary of Costs by Theme'!$C28,'4. Equipment'!$N$12:$N$82)+SUMIF('5. Consumables'!$G$12:$G$61,'Summary of Costs by Theme'!$C28,'5. Consumables'!$N$12:$N$61)+SUMIF('6. CEI'!$G$12:$G$61,'Summary of Costs by Theme'!$C28,'6. CEI'!$N$12:$N$61)+SUMIF('7. Dissemination'!$G$12:$G$61,'Summary of Costs by Theme'!$C28,'7. Dissemination'!$N$12:$N$61)+SUMIF('8.MonitoringEvaluation&amp;Learning'!$G$12:$G$61,'Summary of Costs by Theme'!$C28,'8.MonitoringEvaluation&amp;Learning'!$N$12:$N$61)+SUMIF('9. Other Direct Costs '!$G$12:$G$61,'Summary of Costs by Theme'!$C28,'9. Other Direct Costs '!$N$12:$N$61)+SUMIF('10. Indirect Costs'!$F$13:$F$62,'Summary of Costs by Theme'!$C28,'10. Indirect Costs'!$T$13:$T$62)</f>
        <v>0</v>
      </c>
      <c r="G28" s="269">
        <f ca="1">SUMIF('2. Staff Costs (Annual)'!$G$13:$G$312,'Summary of Costs by Theme'!$C28,'2. Staff Costs (Annual)'!$AC$13:$AC$312)+SUMIF('3.Travel,Subsistence&amp;Conference'!$H$12:$H$70,'Summary of Costs by Theme'!$C28,'3.Travel,Subsistence&amp;Conference'!$O$12:$O$70)+SUMIF('4. Equipment'!$G$12:$G$82,'Summary of Costs by Theme'!$C28,'4. Equipment'!$P$12:$P$82)+SUMIF('5. Consumables'!$G$12:$G$61,'Summary of Costs by Theme'!$C28,'5. Consumables'!$P$12:$P$61)+SUMIF('6. CEI'!$G$12:$G$61,'Summary of Costs by Theme'!$C28,'6. CEI'!$P$12:$P$61)+SUMIF('7. Dissemination'!$G$12:$G$61,'Summary of Costs by Theme'!$C28,'7. Dissemination'!$P$12:$P$61)+SUMIF('8.MonitoringEvaluation&amp;Learning'!$G$12:$G$61,'Summary of Costs by Theme'!$C28,'8.MonitoringEvaluation&amp;Learning'!$P$12:$P$61)+SUMIF('9. Other Direct Costs '!$G$12:$G$61,'Summary of Costs by Theme'!$C28,'9. Other Direct Costs '!$P$12:$P$61)+SUMIF('10. Indirect Costs'!$F$13:$F$62,'Summary of Costs by Theme'!$C28,'10. Indirect Costs'!$X$13:$X$62)</f>
        <v>0</v>
      </c>
      <c r="H28" s="269">
        <f ca="1">SUMIF('2. Staff Costs (Annual)'!$G$13:$G$312,'Summary of Costs by Theme'!$C28,'2. Staff Costs (Annual)'!$AH$13:$AH$312)+SUMIF('3.Travel,Subsistence&amp;Conference'!$H$12:$H$70,'Summary of Costs by Theme'!$C28,'3.Travel,Subsistence&amp;Conference'!$S$12:$S$70)+SUMIF('4. Equipment'!$G$12:$G$82,'Summary of Costs by Theme'!$C28,'4. Equipment'!$R$12:$R$82)+SUMIF('5. Consumables'!$G$12:$G$61,'Summary of Costs by Theme'!$C28,'5. Consumables'!$R$12:$R$61)+SUMIF('6. CEI'!$G$12:$G$61,'Summary of Costs by Theme'!$C28,'6. CEI'!$R$12:$R$61)+SUMIF('7. Dissemination'!$G$12:$G$61,'Summary of Costs by Theme'!$C28,'7. Dissemination'!$R$12:$R$61)+SUMIF('8.MonitoringEvaluation&amp;Learning'!$G$12:$G$61,'Summary of Costs by Theme'!$C28,'8.MonitoringEvaluation&amp;Learning'!$R$12:$R$61)+SUMIF('9. Other Direct Costs '!$G$12:$G$61,'Summary of Costs by Theme'!$C28,'9. Other Direct Costs '!$R$12:$R$61)+SUMIF('10. Indirect Costs'!$F$13:$F$62,'Summary of Costs by Theme'!$C28,'10. Indirect Costs'!$AB$13:$AB$62)</f>
        <v>0</v>
      </c>
      <c r="I28" s="279">
        <f t="shared" ref="I28:I34" ca="1" si="2">SUM(D28:H28)</f>
        <v>0</v>
      </c>
      <c r="J28" s="4"/>
    </row>
    <row r="29" spans="2:14" ht="30" customHeight="1" x14ac:dyDescent="0.25">
      <c r="B29" s="51">
        <f t="shared" si="1"/>
        <v>15</v>
      </c>
      <c r="C29" s="214">
        <f ca="1">IFERROR(OFFSET('START - AWARD DETAILS'!$D$21,MATCH(B29,'START - AWARD DETAILS'!$C$21:$C$40,0)-1,0),"")</f>
        <v>0</v>
      </c>
      <c r="D29" s="269">
        <f ca="1">SUMIF('2. Staff Costs (Annual)'!$G$13:$G$312,'Summary of Costs by Theme'!$C29,'2. Staff Costs (Annual)'!$N$13:$N$312)+SUMIF('3.Travel,Subsistence&amp;Conference'!$H$12:$H$70,'Summary of Costs by Theme'!$C29,'3.Travel,Subsistence&amp;Conference'!$K$12:$K$70)+SUMIF('4. Equipment'!$G$12:$G$82,'Summary of Costs by Theme'!$C29,'4. Equipment'!$J$12:$J$82)+SUMIF('5. Consumables'!$G$12:$G$61,'Summary of Costs by Theme'!$C29,'5. Consumables'!$J$12:$J$61)+SUMIF('6. CEI'!$G$12:$G$61,'Summary of Costs by Theme'!$C29,'6. CEI'!$J$12:$J$61)+SUMIF('7. Dissemination'!$G$12:$G$61,'Summary of Costs by Theme'!$C29,'7. Dissemination'!$J$12:$J$61)+SUMIF('8.MonitoringEvaluation&amp;Learning'!$G$12:$G$61,'Summary of Costs by Theme'!$C29,'8.MonitoringEvaluation&amp;Learning'!$J$12:$J$61)+SUMIF('9. Other Direct Costs '!$G$12:$G$61,'Summary of Costs by Theme'!$C29,'9. Other Direct Costs '!$J$12:$J$61)+SUMIF('10. Indirect Costs'!$F$13:$F$62,'Summary of Costs by Theme'!$C29,'10. Indirect Costs'!$L$13:$L$62)</f>
        <v>0</v>
      </c>
      <c r="E29" s="269">
        <f ca="1">SUMIF('2. Staff Costs (Annual)'!$G$13:$G$312,'Summary of Costs by Theme'!$C29,'2. Staff Costs (Annual)'!$S$13:$S$312)+SUMIF('3.Travel,Subsistence&amp;Conference'!$H$12:$H$70,'Summary of Costs by Theme'!$C29,'3.Travel,Subsistence&amp;Conference'!$M$12:$M$70)+SUMIF('4. Equipment'!$G$12:$G$82,'Summary of Costs by Theme'!$C29,'4. Equipment'!$L$12:$L$82)+SUMIF('5. Consumables'!$G$12:$G$61,'Summary of Costs by Theme'!$C29,'5. Consumables'!$L$12:$L$61)+SUMIF('6. CEI'!$G$12:$G$61,'Summary of Costs by Theme'!$C29,'6. CEI'!$L$12:$L$61)+SUMIF('7. Dissemination'!$G$12:$G$61,'Summary of Costs by Theme'!$C29,'7. Dissemination'!$L$12:$L$61)+SUMIF('8.MonitoringEvaluation&amp;Learning'!$G$12:$G$61,'Summary of Costs by Theme'!$C29,'8.MonitoringEvaluation&amp;Learning'!$L$12:$L$61)+SUMIF('9. Other Direct Costs '!$G$12:$G$61,'Summary of Costs by Theme'!$C29,'9. Other Direct Costs '!$L$12:$L$61)+SUMIF('10. Indirect Costs'!$F$13:$F$62,'Summary of Costs by Theme'!$C29,'10. Indirect Costs'!$P$13:$P$62)</f>
        <v>0</v>
      </c>
      <c r="F29" s="269">
        <f ca="1">SUMIF('2. Staff Costs (Annual)'!$G$13:$G$312,'Summary of Costs by Theme'!$C29,'2. Staff Costs (Annual)'!$X$13:$X$312)+SUMIF('3.Travel,Subsistence&amp;Conference'!$H$12:$H$70,'Summary of Costs by Theme'!$C29,'3.Travel,Subsistence&amp;Conference'!$O$12:$O$70)+SUMIF('4. Equipment'!$G$12:$G$82,'Summary of Costs by Theme'!$C29,'4. Equipment'!$N$12:$N$82)+SUMIF('5. Consumables'!$G$12:$G$61,'Summary of Costs by Theme'!$C29,'5. Consumables'!$N$12:$N$61)+SUMIF('6. CEI'!$G$12:$G$61,'Summary of Costs by Theme'!$C29,'6. CEI'!$N$12:$N$61)+SUMIF('7. Dissemination'!$G$12:$G$61,'Summary of Costs by Theme'!$C29,'7. Dissemination'!$N$12:$N$61)+SUMIF('8.MonitoringEvaluation&amp;Learning'!$G$12:$G$61,'Summary of Costs by Theme'!$C29,'8.MonitoringEvaluation&amp;Learning'!$N$12:$N$61)+SUMIF('9. Other Direct Costs '!$G$12:$G$61,'Summary of Costs by Theme'!$C29,'9. Other Direct Costs '!$N$12:$N$61)+SUMIF('10. Indirect Costs'!$F$13:$F$62,'Summary of Costs by Theme'!$C29,'10. Indirect Costs'!$T$13:$T$62)</f>
        <v>0</v>
      </c>
      <c r="G29" s="269">
        <f ca="1">SUMIF('2. Staff Costs (Annual)'!$G$13:$G$312,'Summary of Costs by Theme'!$C29,'2. Staff Costs (Annual)'!$AC$13:$AC$312)+SUMIF('3.Travel,Subsistence&amp;Conference'!$H$12:$H$70,'Summary of Costs by Theme'!$C29,'3.Travel,Subsistence&amp;Conference'!$O$12:$O$70)+SUMIF('4. Equipment'!$G$12:$G$82,'Summary of Costs by Theme'!$C29,'4. Equipment'!$P$12:$P$82)+SUMIF('5. Consumables'!$G$12:$G$61,'Summary of Costs by Theme'!$C29,'5. Consumables'!$P$12:$P$61)+SUMIF('6. CEI'!$G$12:$G$61,'Summary of Costs by Theme'!$C29,'6. CEI'!$P$12:$P$61)+SUMIF('7. Dissemination'!$G$12:$G$61,'Summary of Costs by Theme'!$C29,'7. Dissemination'!$P$12:$P$61)+SUMIF('8.MonitoringEvaluation&amp;Learning'!$G$12:$G$61,'Summary of Costs by Theme'!$C29,'8.MonitoringEvaluation&amp;Learning'!$P$12:$P$61)+SUMIF('9. Other Direct Costs '!$G$12:$G$61,'Summary of Costs by Theme'!$C29,'9. Other Direct Costs '!$P$12:$P$61)+SUMIF('10. Indirect Costs'!$F$13:$F$62,'Summary of Costs by Theme'!$C29,'10. Indirect Costs'!$X$13:$X$62)</f>
        <v>0</v>
      </c>
      <c r="H29" s="269">
        <f ca="1">SUMIF('2. Staff Costs (Annual)'!$G$13:$G$312,'Summary of Costs by Theme'!$C29,'2. Staff Costs (Annual)'!$AH$13:$AH$312)+SUMIF('3.Travel,Subsistence&amp;Conference'!$H$12:$H$70,'Summary of Costs by Theme'!$C29,'3.Travel,Subsistence&amp;Conference'!$S$12:$S$70)+SUMIF('4. Equipment'!$G$12:$G$82,'Summary of Costs by Theme'!$C29,'4. Equipment'!$R$12:$R$82)+SUMIF('5. Consumables'!$G$12:$G$61,'Summary of Costs by Theme'!$C29,'5. Consumables'!$R$12:$R$61)+SUMIF('6. CEI'!$G$12:$G$61,'Summary of Costs by Theme'!$C29,'6. CEI'!$R$12:$R$61)+SUMIF('7. Dissemination'!$G$12:$G$61,'Summary of Costs by Theme'!$C29,'7. Dissemination'!$R$12:$R$61)+SUMIF('8.MonitoringEvaluation&amp;Learning'!$G$12:$G$61,'Summary of Costs by Theme'!$C29,'8.MonitoringEvaluation&amp;Learning'!$R$12:$R$61)+SUMIF('9. Other Direct Costs '!$G$12:$G$61,'Summary of Costs by Theme'!$C29,'9. Other Direct Costs '!$R$12:$R$61)+SUMIF('10. Indirect Costs'!$F$13:$F$62,'Summary of Costs by Theme'!$C29,'10. Indirect Costs'!$AB$13:$AB$62)</f>
        <v>0</v>
      </c>
      <c r="I29" s="279">
        <f t="shared" ca="1" si="2"/>
        <v>0</v>
      </c>
      <c r="J29" s="4"/>
    </row>
    <row r="30" spans="2:14" ht="30" customHeight="1" x14ac:dyDescent="0.25">
      <c r="B30" s="51">
        <f t="shared" si="1"/>
        <v>16</v>
      </c>
      <c r="C30" s="214">
        <f ca="1">IFERROR(OFFSET('START - AWARD DETAILS'!$D$21,MATCH(B30,'START - AWARD DETAILS'!$C$21:$C$40,0)-1,0),"")</f>
        <v>0</v>
      </c>
      <c r="D30" s="269">
        <f ca="1">SUMIF('2. Staff Costs (Annual)'!$G$13:$G$312,'Summary of Costs by Theme'!$C30,'2. Staff Costs (Annual)'!$N$13:$N$312)+SUMIF('3.Travel,Subsistence&amp;Conference'!$H$12:$H$70,'Summary of Costs by Theme'!$C30,'3.Travel,Subsistence&amp;Conference'!$K$12:$K$70)+SUMIF('4. Equipment'!$G$12:$G$82,'Summary of Costs by Theme'!$C30,'4. Equipment'!$J$12:$J$82)+SUMIF('5. Consumables'!$G$12:$G$61,'Summary of Costs by Theme'!$C30,'5. Consumables'!$J$12:$J$61)+SUMIF('6. CEI'!$G$12:$G$61,'Summary of Costs by Theme'!$C30,'6. CEI'!$J$12:$J$61)+SUMIF('7. Dissemination'!$G$12:$G$61,'Summary of Costs by Theme'!$C30,'7. Dissemination'!$J$12:$J$61)+SUMIF('8.MonitoringEvaluation&amp;Learning'!$G$12:$G$61,'Summary of Costs by Theme'!$C30,'8.MonitoringEvaluation&amp;Learning'!$J$12:$J$61)+SUMIF('9. Other Direct Costs '!$G$12:$G$61,'Summary of Costs by Theme'!$C30,'9. Other Direct Costs '!$J$12:$J$61)+SUMIF('10. Indirect Costs'!$F$13:$F$62,'Summary of Costs by Theme'!$C30,'10. Indirect Costs'!$L$13:$L$62)</f>
        <v>0</v>
      </c>
      <c r="E30" s="269">
        <f ca="1">SUMIF('2. Staff Costs (Annual)'!$G$13:$G$312,'Summary of Costs by Theme'!$C30,'2. Staff Costs (Annual)'!$S$13:$S$312)+SUMIF('3.Travel,Subsistence&amp;Conference'!$H$12:$H$70,'Summary of Costs by Theme'!$C30,'3.Travel,Subsistence&amp;Conference'!$M$12:$M$70)+SUMIF('4. Equipment'!$G$12:$G$82,'Summary of Costs by Theme'!$C30,'4. Equipment'!$L$12:$L$82)+SUMIF('5. Consumables'!$G$12:$G$61,'Summary of Costs by Theme'!$C30,'5. Consumables'!$L$12:$L$61)+SUMIF('6. CEI'!$G$12:$G$61,'Summary of Costs by Theme'!$C30,'6. CEI'!$L$12:$L$61)+SUMIF('7. Dissemination'!$G$12:$G$61,'Summary of Costs by Theme'!$C30,'7. Dissemination'!$L$12:$L$61)+SUMIF('8.MonitoringEvaluation&amp;Learning'!$G$12:$G$61,'Summary of Costs by Theme'!$C30,'8.MonitoringEvaluation&amp;Learning'!$L$12:$L$61)+SUMIF('9. Other Direct Costs '!$G$12:$G$61,'Summary of Costs by Theme'!$C30,'9. Other Direct Costs '!$L$12:$L$61)+SUMIF('10. Indirect Costs'!$F$13:$F$62,'Summary of Costs by Theme'!$C30,'10. Indirect Costs'!$P$13:$P$62)</f>
        <v>0</v>
      </c>
      <c r="F30" s="269">
        <f ca="1">SUMIF('2. Staff Costs (Annual)'!$G$13:$G$312,'Summary of Costs by Theme'!$C30,'2. Staff Costs (Annual)'!$X$13:$X$312)+SUMIF('3.Travel,Subsistence&amp;Conference'!$H$12:$H$70,'Summary of Costs by Theme'!$C30,'3.Travel,Subsistence&amp;Conference'!$O$12:$O$70)+SUMIF('4. Equipment'!$G$12:$G$82,'Summary of Costs by Theme'!$C30,'4. Equipment'!$N$12:$N$82)+SUMIF('5. Consumables'!$G$12:$G$61,'Summary of Costs by Theme'!$C30,'5. Consumables'!$N$12:$N$61)+SUMIF('6. CEI'!$G$12:$G$61,'Summary of Costs by Theme'!$C30,'6. CEI'!$N$12:$N$61)+SUMIF('7. Dissemination'!$G$12:$G$61,'Summary of Costs by Theme'!$C30,'7. Dissemination'!$N$12:$N$61)+SUMIF('8.MonitoringEvaluation&amp;Learning'!$G$12:$G$61,'Summary of Costs by Theme'!$C30,'8.MonitoringEvaluation&amp;Learning'!$N$12:$N$61)+SUMIF('9. Other Direct Costs '!$G$12:$G$61,'Summary of Costs by Theme'!$C30,'9. Other Direct Costs '!$N$12:$N$61)+SUMIF('10. Indirect Costs'!$F$13:$F$62,'Summary of Costs by Theme'!$C30,'10. Indirect Costs'!$T$13:$T$62)</f>
        <v>0</v>
      </c>
      <c r="G30" s="269">
        <f ca="1">SUMIF('2. Staff Costs (Annual)'!$G$13:$G$312,'Summary of Costs by Theme'!$C30,'2. Staff Costs (Annual)'!$AC$13:$AC$312)+SUMIF('3.Travel,Subsistence&amp;Conference'!$H$12:$H$70,'Summary of Costs by Theme'!$C30,'3.Travel,Subsistence&amp;Conference'!$O$12:$O$70)+SUMIF('4. Equipment'!$G$12:$G$82,'Summary of Costs by Theme'!$C30,'4. Equipment'!$P$12:$P$82)+SUMIF('5. Consumables'!$G$12:$G$61,'Summary of Costs by Theme'!$C30,'5. Consumables'!$P$12:$P$61)+SUMIF('6. CEI'!$G$12:$G$61,'Summary of Costs by Theme'!$C30,'6. CEI'!$P$12:$P$61)+SUMIF('7. Dissemination'!$G$12:$G$61,'Summary of Costs by Theme'!$C30,'7. Dissemination'!$P$12:$P$61)+SUMIF('8.MonitoringEvaluation&amp;Learning'!$G$12:$G$61,'Summary of Costs by Theme'!$C30,'8.MonitoringEvaluation&amp;Learning'!$P$12:$P$61)+SUMIF('9. Other Direct Costs '!$G$12:$G$61,'Summary of Costs by Theme'!$C30,'9. Other Direct Costs '!$P$12:$P$61)+SUMIF('10. Indirect Costs'!$F$13:$F$62,'Summary of Costs by Theme'!$C30,'10. Indirect Costs'!$X$13:$X$62)</f>
        <v>0</v>
      </c>
      <c r="H30" s="269">
        <f ca="1">SUMIF('2. Staff Costs (Annual)'!$G$13:$G$312,'Summary of Costs by Theme'!$C30,'2. Staff Costs (Annual)'!$AH$13:$AH$312)+SUMIF('3.Travel,Subsistence&amp;Conference'!$H$12:$H$70,'Summary of Costs by Theme'!$C30,'3.Travel,Subsistence&amp;Conference'!$S$12:$S$70)+SUMIF('4. Equipment'!$G$12:$G$82,'Summary of Costs by Theme'!$C30,'4. Equipment'!$R$12:$R$82)+SUMIF('5. Consumables'!$G$12:$G$61,'Summary of Costs by Theme'!$C30,'5. Consumables'!$R$12:$R$61)+SUMIF('6. CEI'!$G$12:$G$61,'Summary of Costs by Theme'!$C30,'6. CEI'!$R$12:$R$61)+SUMIF('7. Dissemination'!$G$12:$G$61,'Summary of Costs by Theme'!$C30,'7. Dissemination'!$R$12:$R$61)+SUMIF('8.MonitoringEvaluation&amp;Learning'!$G$12:$G$61,'Summary of Costs by Theme'!$C30,'8.MonitoringEvaluation&amp;Learning'!$R$12:$R$61)+SUMIF('9. Other Direct Costs '!$G$12:$G$61,'Summary of Costs by Theme'!$C30,'9. Other Direct Costs '!$R$12:$R$61)+SUMIF('10. Indirect Costs'!$F$13:$F$62,'Summary of Costs by Theme'!$C30,'10. Indirect Costs'!$AB$13:$AB$62)</f>
        <v>0</v>
      </c>
      <c r="I30" s="279">
        <f t="shared" ca="1" si="2"/>
        <v>0</v>
      </c>
      <c r="J30" s="4"/>
    </row>
    <row r="31" spans="2:14" ht="30" customHeight="1" x14ac:dyDescent="0.25">
      <c r="B31" s="51">
        <f t="shared" si="1"/>
        <v>17</v>
      </c>
      <c r="C31" s="214">
        <f ca="1">IFERROR(OFFSET('START - AWARD DETAILS'!$D$21,MATCH(B31,'START - AWARD DETAILS'!$C$21:$C$40,0)-1,0),"")</f>
        <v>0</v>
      </c>
      <c r="D31" s="269">
        <f ca="1">SUMIF('2. Staff Costs (Annual)'!$G$13:$G$312,'Summary of Costs by Theme'!$C31,'2. Staff Costs (Annual)'!$N$13:$N$312)+SUMIF('3.Travel,Subsistence&amp;Conference'!$H$12:$H$70,'Summary of Costs by Theme'!$C31,'3.Travel,Subsistence&amp;Conference'!$K$12:$K$70)+SUMIF('4. Equipment'!$G$12:$G$82,'Summary of Costs by Theme'!$C31,'4. Equipment'!$J$12:$J$82)+SUMIF('5. Consumables'!$G$12:$G$61,'Summary of Costs by Theme'!$C31,'5. Consumables'!$J$12:$J$61)+SUMIF('6. CEI'!$G$12:$G$61,'Summary of Costs by Theme'!$C31,'6. CEI'!$J$12:$J$61)+SUMIF('7. Dissemination'!$G$12:$G$61,'Summary of Costs by Theme'!$C31,'7. Dissemination'!$J$12:$J$61)+SUMIF('8.MonitoringEvaluation&amp;Learning'!$G$12:$G$61,'Summary of Costs by Theme'!$C31,'8.MonitoringEvaluation&amp;Learning'!$J$12:$J$61)+SUMIF('9. Other Direct Costs '!$G$12:$G$61,'Summary of Costs by Theme'!$C31,'9. Other Direct Costs '!$J$12:$J$61)+SUMIF('10. Indirect Costs'!$F$13:$F$62,'Summary of Costs by Theme'!$C31,'10. Indirect Costs'!$L$13:$L$62)</f>
        <v>0</v>
      </c>
      <c r="E31" s="269">
        <f ca="1">SUMIF('2. Staff Costs (Annual)'!$G$13:$G$312,'Summary of Costs by Theme'!$C31,'2. Staff Costs (Annual)'!$S$13:$S$312)+SUMIF('3.Travel,Subsistence&amp;Conference'!$H$12:$H$70,'Summary of Costs by Theme'!$C31,'3.Travel,Subsistence&amp;Conference'!$M$12:$M$70)+SUMIF('4. Equipment'!$G$12:$G$82,'Summary of Costs by Theme'!$C31,'4. Equipment'!$L$12:$L$82)+SUMIF('5. Consumables'!$G$12:$G$61,'Summary of Costs by Theme'!$C31,'5. Consumables'!$L$12:$L$61)+SUMIF('6. CEI'!$G$12:$G$61,'Summary of Costs by Theme'!$C31,'6. CEI'!$L$12:$L$61)+SUMIF('7. Dissemination'!$G$12:$G$61,'Summary of Costs by Theme'!$C31,'7. Dissemination'!$L$12:$L$61)+SUMIF('8.MonitoringEvaluation&amp;Learning'!$G$12:$G$61,'Summary of Costs by Theme'!$C31,'8.MonitoringEvaluation&amp;Learning'!$L$12:$L$61)+SUMIF('9. Other Direct Costs '!$G$12:$G$61,'Summary of Costs by Theme'!$C31,'9. Other Direct Costs '!$L$12:$L$61)+SUMIF('10. Indirect Costs'!$F$13:$F$62,'Summary of Costs by Theme'!$C31,'10. Indirect Costs'!$P$13:$P$62)</f>
        <v>0</v>
      </c>
      <c r="F31" s="269">
        <f ca="1">SUMIF('2. Staff Costs (Annual)'!$G$13:$G$312,'Summary of Costs by Theme'!$C31,'2. Staff Costs (Annual)'!$X$13:$X$312)+SUMIF('3.Travel,Subsistence&amp;Conference'!$H$12:$H$70,'Summary of Costs by Theme'!$C31,'3.Travel,Subsistence&amp;Conference'!$O$12:$O$70)+SUMIF('4. Equipment'!$G$12:$G$82,'Summary of Costs by Theme'!$C31,'4. Equipment'!$N$12:$N$82)+SUMIF('5. Consumables'!$G$12:$G$61,'Summary of Costs by Theme'!$C31,'5. Consumables'!$N$12:$N$61)+SUMIF('6. CEI'!$G$12:$G$61,'Summary of Costs by Theme'!$C31,'6. CEI'!$N$12:$N$61)+SUMIF('7. Dissemination'!$G$12:$G$61,'Summary of Costs by Theme'!$C31,'7. Dissemination'!$N$12:$N$61)+SUMIF('8.MonitoringEvaluation&amp;Learning'!$G$12:$G$61,'Summary of Costs by Theme'!$C31,'8.MonitoringEvaluation&amp;Learning'!$N$12:$N$61)+SUMIF('9. Other Direct Costs '!$G$12:$G$61,'Summary of Costs by Theme'!$C31,'9. Other Direct Costs '!$N$12:$N$61)+SUMIF('10. Indirect Costs'!$F$13:$F$62,'Summary of Costs by Theme'!$C31,'10. Indirect Costs'!$T$13:$T$62)</f>
        <v>0</v>
      </c>
      <c r="G31" s="269">
        <f ca="1">SUMIF('2. Staff Costs (Annual)'!$G$13:$G$312,'Summary of Costs by Theme'!$C31,'2. Staff Costs (Annual)'!$AC$13:$AC$312)+SUMIF('3.Travel,Subsistence&amp;Conference'!$H$12:$H$70,'Summary of Costs by Theme'!$C31,'3.Travel,Subsistence&amp;Conference'!$O$12:$O$70)+SUMIF('4. Equipment'!$G$12:$G$82,'Summary of Costs by Theme'!$C31,'4. Equipment'!$P$12:$P$82)+SUMIF('5. Consumables'!$G$12:$G$61,'Summary of Costs by Theme'!$C31,'5. Consumables'!$P$12:$P$61)+SUMIF('6. CEI'!$G$12:$G$61,'Summary of Costs by Theme'!$C31,'6. CEI'!$P$12:$P$61)+SUMIF('7. Dissemination'!$G$12:$G$61,'Summary of Costs by Theme'!$C31,'7. Dissemination'!$P$12:$P$61)+SUMIF('8.MonitoringEvaluation&amp;Learning'!$G$12:$G$61,'Summary of Costs by Theme'!$C31,'8.MonitoringEvaluation&amp;Learning'!$P$12:$P$61)+SUMIF('9. Other Direct Costs '!$G$12:$G$61,'Summary of Costs by Theme'!$C31,'9. Other Direct Costs '!$P$12:$P$61)+SUMIF('10. Indirect Costs'!$F$13:$F$62,'Summary of Costs by Theme'!$C31,'10. Indirect Costs'!$X$13:$X$62)</f>
        <v>0</v>
      </c>
      <c r="H31" s="269">
        <f ca="1">SUMIF('2. Staff Costs (Annual)'!$G$13:$G$312,'Summary of Costs by Theme'!$C31,'2. Staff Costs (Annual)'!$AH$13:$AH$312)+SUMIF('3.Travel,Subsistence&amp;Conference'!$H$12:$H$70,'Summary of Costs by Theme'!$C31,'3.Travel,Subsistence&amp;Conference'!$S$12:$S$70)+SUMIF('4. Equipment'!$G$12:$G$82,'Summary of Costs by Theme'!$C31,'4. Equipment'!$R$12:$R$82)+SUMIF('5. Consumables'!$G$12:$G$61,'Summary of Costs by Theme'!$C31,'5. Consumables'!$R$12:$R$61)+SUMIF('6. CEI'!$G$12:$G$61,'Summary of Costs by Theme'!$C31,'6. CEI'!$R$12:$R$61)+SUMIF('7. Dissemination'!$G$12:$G$61,'Summary of Costs by Theme'!$C31,'7. Dissemination'!$R$12:$R$61)+SUMIF('8.MonitoringEvaluation&amp;Learning'!$G$12:$G$61,'Summary of Costs by Theme'!$C31,'8.MonitoringEvaluation&amp;Learning'!$R$12:$R$61)+SUMIF('9. Other Direct Costs '!$G$12:$G$61,'Summary of Costs by Theme'!$C31,'9. Other Direct Costs '!$R$12:$R$61)+SUMIF('10. Indirect Costs'!$F$13:$F$62,'Summary of Costs by Theme'!$C31,'10. Indirect Costs'!$AB$13:$AB$62)</f>
        <v>0</v>
      </c>
      <c r="I31" s="279">
        <f t="shared" ca="1" si="2"/>
        <v>0</v>
      </c>
      <c r="J31" s="4"/>
    </row>
    <row r="32" spans="2:14" ht="30" customHeight="1" x14ac:dyDescent="0.25">
      <c r="B32" s="51">
        <f t="shared" si="1"/>
        <v>18</v>
      </c>
      <c r="C32" s="214">
        <f ca="1">IFERROR(OFFSET('START - AWARD DETAILS'!$D$21,MATCH(B32,'START - AWARD DETAILS'!$C$21:$C$40,0)-1,0),"")</f>
        <v>0</v>
      </c>
      <c r="D32" s="269">
        <f ca="1">SUMIF('2. Staff Costs (Annual)'!$G$13:$G$312,'Summary of Costs by Theme'!$C32,'2. Staff Costs (Annual)'!$N$13:$N$312)+SUMIF('3.Travel,Subsistence&amp;Conference'!$H$12:$H$70,'Summary of Costs by Theme'!$C32,'3.Travel,Subsistence&amp;Conference'!$K$12:$K$70)+SUMIF('4. Equipment'!$G$12:$G$82,'Summary of Costs by Theme'!$C32,'4. Equipment'!$J$12:$J$82)+SUMIF('5. Consumables'!$G$12:$G$61,'Summary of Costs by Theme'!$C32,'5. Consumables'!$J$12:$J$61)+SUMIF('6. CEI'!$G$12:$G$61,'Summary of Costs by Theme'!$C32,'6. CEI'!$J$12:$J$61)+SUMIF('7. Dissemination'!$G$12:$G$61,'Summary of Costs by Theme'!$C32,'7. Dissemination'!$J$12:$J$61)+SUMIF('8.MonitoringEvaluation&amp;Learning'!$G$12:$G$61,'Summary of Costs by Theme'!$C32,'8.MonitoringEvaluation&amp;Learning'!$J$12:$J$61)+SUMIF('9. Other Direct Costs '!$G$12:$G$61,'Summary of Costs by Theme'!$C32,'9. Other Direct Costs '!$J$12:$J$61)+SUMIF('10. Indirect Costs'!$F$13:$F$62,'Summary of Costs by Theme'!$C32,'10. Indirect Costs'!$L$13:$L$62)</f>
        <v>0</v>
      </c>
      <c r="E32" s="269">
        <f ca="1">SUMIF('2. Staff Costs (Annual)'!$G$13:$G$312,'Summary of Costs by Theme'!$C32,'2. Staff Costs (Annual)'!$S$13:$S$312)+SUMIF('3.Travel,Subsistence&amp;Conference'!$H$12:$H$70,'Summary of Costs by Theme'!$C32,'3.Travel,Subsistence&amp;Conference'!$M$12:$M$70)+SUMIF('4. Equipment'!$G$12:$G$82,'Summary of Costs by Theme'!$C32,'4. Equipment'!$L$12:$L$82)+SUMIF('5. Consumables'!$G$12:$G$61,'Summary of Costs by Theme'!$C32,'5. Consumables'!$L$12:$L$61)+SUMIF('6. CEI'!$G$12:$G$61,'Summary of Costs by Theme'!$C32,'6. CEI'!$L$12:$L$61)+SUMIF('7. Dissemination'!$G$12:$G$61,'Summary of Costs by Theme'!$C32,'7. Dissemination'!$L$12:$L$61)+SUMIF('8.MonitoringEvaluation&amp;Learning'!$G$12:$G$61,'Summary of Costs by Theme'!$C32,'8.MonitoringEvaluation&amp;Learning'!$L$12:$L$61)+SUMIF('9. Other Direct Costs '!$G$12:$G$61,'Summary of Costs by Theme'!$C32,'9. Other Direct Costs '!$L$12:$L$61)+SUMIF('10. Indirect Costs'!$F$13:$F$62,'Summary of Costs by Theme'!$C32,'10. Indirect Costs'!$P$13:$P$62)</f>
        <v>0</v>
      </c>
      <c r="F32" s="269">
        <f ca="1">SUMIF('2. Staff Costs (Annual)'!$G$13:$G$312,'Summary of Costs by Theme'!$C32,'2. Staff Costs (Annual)'!$X$13:$X$312)+SUMIF('3.Travel,Subsistence&amp;Conference'!$H$12:$H$70,'Summary of Costs by Theme'!$C32,'3.Travel,Subsistence&amp;Conference'!$O$12:$O$70)+SUMIF('4. Equipment'!$G$12:$G$82,'Summary of Costs by Theme'!$C32,'4. Equipment'!$N$12:$N$82)+SUMIF('5. Consumables'!$G$12:$G$61,'Summary of Costs by Theme'!$C32,'5. Consumables'!$N$12:$N$61)+SUMIF('6. CEI'!$G$12:$G$61,'Summary of Costs by Theme'!$C32,'6. CEI'!$N$12:$N$61)+SUMIF('7. Dissemination'!$G$12:$G$61,'Summary of Costs by Theme'!$C32,'7. Dissemination'!$N$12:$N$61)+SUMIF('8.MonitoringEvaluation&amp;Learning'!$G$12:$G$61,'Summary of Costs by Theme'!$C32,'8.MonitoringEvaluation&amp;Learning'!$N$12:$N$61)+SUMIF('9. Other Direct Costs '!$G$12:$G$61,'Summary of Costs by Theme'!$C32,'9. Other Direct Costs '!$N$12:$N$61)+SUMIF('10. Indirect Costs'!$F$13:$F$62,'Summary of Costs by Theme'!$C32,'10. Indirect Costs'!$T$13:$T$62)</f>
        <v>0</v>
      </c>
      <c r="G32" s="269">
        <f ca="1">SUMIF('2. Staff Costs (Annual)'!$G$13:$G$312,'Summary of Costs by Theme'!$C32,'2. Staff Costs (Annual)'!$AC$13:$AC$312)+SUMIF('3.Travel,Subsistence&amp;Conference'!$H$12:$H$70,'Summary of Costs by Theme'!$C32,'3.Travel,Subsistence&amp;Conference'!$O$12:$O$70)+SUMIF('4. Equipment'!$G$12:$G$82,'Summary of Costs by Theme'!$C32,'4. Equipment'!$P$12:$P$82)+SUMIF('5. Consumables'!$G$12:$G$61,'Summary of Costs by Theme'!$C32,'5. Consumables'!$P$12:$P$61)+SUMIF('6. CEI'!$G$12:$G$61,'Summary of Costs by Theme'!$C32,'6. CEI'!$P$12:$P$61)+SUMIF('7. Dissemination'!$G$12:$G$61,'Summary of Costs by Theme'!$C32,'7. Dissemination'!$P$12:$P$61)+SUMIF('8.MonitoringEvaluation&amp;Learning'!$G$12:$G$61,'Summary of Costs by Theme'!$C32,'8.MonitoringEvaluation&amp;Learning'!$P$12:$P$61)+SUMIF('9. Other Direct Costs '!$G$12:$G$61,'Summary of Costs by Theme'!$C32,'9. Other Direct Costs '!$P$12:$P$61)+SUMIF('10. Indirect Costs'!$F$13:$F$62,'Summary of Costs by Theme'!$C32,'10. Indirect Costs'!$X$13:$X$62)</f>
        <v>0</v>
      </c>
      <c r="H32" s="269">
        <f ca="1">SUMIF('2. Staff Costs (Annual)'!$G$13:$G$312,'Summary of Costs by Theme'!$C32,'2. Staff Costs (Annual)'!$AH$13:$AH$312)+SUMIF('3.Travel,Subsistence&amp;Conference'!$H$12:$H$70,'Summary of Costs by Theme'!$C32,'3.Travel,Subsistence&amp;Conference'!$S$12:$S$70)+SUMIF('4. Equipment'!$G$12:$G$82,'Summary of Costs by Theme'!$C32,'4. Equipment'!$R$12:$R$82)+SUMIF('5. Consumables'!$G$12:$G$61,'Summary of Costs by Theme'!$C32,'5. Consumables'!$R$12:$R$61)+SUMIF('6. CEI'!$G$12:$G$61,'Summary of Costs by Theme'!$C32,'6. CEI'!$R$12:$R$61)+SUMIF('7. Dissemination'!$G$12:$G$61,'Summary of Costs by Theme'!$C32,'7. Dissemination'!$R$12:$R$61)+SUMIF('8.MonitoringEvaluation&amp;Learning'!$G$12:$G$61,'Summary of Costs by Theme'!$C32,'8.MonitoringEvaluation&amp;Learning'!$R$12:$R$61)+SUMIF('9. Other Direct Costs '!$G$12:$G$61,'Summary of Costs by Theme'!$C32,'9. Other Direct Costs '!$R$12:$R$61)+SUMIF('10. Indirect Costs'!$F$13:$F$62,'Summary of Costs by Theme'!$C32,'10. Indirect Costs'!$AB$13:$AB$62)</f>
        <v>0</v>
      </c>
      <c r="I32" s="279">
        <f t="shared" ca="1" si="2"/>
        <v>0</v>
      </c>
      <c r="J32" s="4"/>
    </row>
    <row r="33" spans="2:14" ht="30" customHeight="1" x14ac:dyDescent="0.25">
      <c r="B33" s="51">
        <f t="shared" si="1"/>
        <v>19</v>
      </c>
      <c r="C33" s="214">
        <f ca="1">IFERROR(OFFSET('START - AWARD DETAILS'!$D$21,MATCH(B33,'START - AWARD DETAILS'!$C$21:$C$40,0)-1,0),"")</f>
        <v>0</v>
      </c>
      <c r="D33" s="269">
        <f ca="1">SUMIF('2. Staff Costs (Annual)'!$G$13:$G$312,'Summary of Costs by Theme'!$C33,'2. Staff Costs (Annual)'!$N$13:$N$312)+SUMIF('3.Travel,Subsistence&amp;Conference'!$H$12:$H$70,'Summary of Costs by Theme'!$C33,'3.Travel,Subsistence&amp;Conference'!$K$12:$K$70)+SUMIF('4. Equipment'!$G$12:$G$82,'Summary of Costs by Theme'!$C33,'4. Equipment'!$J$12:$J$82)+SUMIF('5. Consumables'!$G$12:$G$61,'Summary of Costs by Theme'!$C33,'5. Consumables'!$J$12:$J$61)+SUMIF('6. CEI'!$G$12:$G$61,'Summary of Costs by Theme'!$C33,'6. CEI'!$J$12:$J$61)+SUMIF('7. Dissemination'!$G$12:$G$61,'Summary of Costs by Theme'!$C33,'7. Dissemination'!$J$12:$J$61)+SUMIF('8.MonitoringEvaluation&amp;Learning'!$G$12:$G$61,'Summary of Costs by Theme'!$C33,'8.MonitoringEvaluation&amp;Learning'!$J$12:$J$61)+SUMIF('9. Other Direct Costs '!$G$12:$G$61,'Summary of Costs by Theme'!$C33,'9. Other Direct Costs '!$J$12:$J$61)+SUMIF('10. Indirect Costs'!$F$13:$F$62,'Summary of Costs by Theme'!$C33,'10. Indirect Costs'!$L$13:$L$62)</f>
        <v>0</v>
      </c>
      <c r="E33" s="269">
        <f ca="1">SUMIF('2. Staff Costs (Annual)'!$G$13:$G$312,'Summary of Costs by Theme'!$C33,'2. Staff Costs (Annual)'!$S$13:$S$312)+SUMIF('3.Travel,Subsistence&amp;Conference'!$H$12:$H$70,'Summary of Costs by Theme'!$C33,'3.Travel,Subsistence&amp;Conference'!$M$12:$M$70)+SUMIF('4. Equipment'!$G$12:$G$82,'Summary of Costs by Theme'!$C33,'4. Equipment'!$L$12:$L$82)+SUMIF('5. Consumables'!$G$12:$G$61,'Summary of Costs by Theme'!$C33,'5. Consumables'!$L$12:$L$61)+SUMIF('6. CEI'!$G$12:$G$61,'Summary of Costs by Theme'!$C33,'6. CEI'!$L$12:$L$61)+SUMIF('7. Dissemination'!$G$12:$G$61,'Summary of Costs by Theme'!$C33,'7. Dissemination'!$L$12:$L$61)+SUMIF('8.MonitoringEvaluation&amp;Learning'!$G$12:$G$61,'Summary of Costs by Theme'!$C33,'8.MonitoringEvaluation&amp;Learning'!$L$12:$L$61)+SUMIF('9. Other Direct Costs '!$G$12:$G$61,'Summary of Costs by Theme'!$C33,'9. Other Direct Costs '!$L$12:$L$61)+SUMIF('10. Indirect Costs'!$F$13:$F$62,'Summary of Costs by Theme'!$C33,'10. Indirect Costs'!$P$13:$P$62)</f>
        <v>0</v>
      </c>
      <c r="F33" s="269">
        <f ca="1">SUMIF('2. Staff Costs (Annual)'!$G$13:$G$312,'Summary of Costs by Theme'!$C33,'2. Staff Costs (Annual)'!$X$13:$X$312)+SUMIF('3.Travel,Subsistence&amp;Conference'!$H$12:$H$70,'Summary of Costs by Theme'!$C33,'3.Travel,Subsistence&amp;Conference'!$O$12:$O$70)+SUMIF('4. Equipment'!$G$12:$G$82,'Summary of Costs by Theme'!$C33,'4. Equipment'!$N$12:$N$82)+SUMIF('5. Consumables'!$G$12:$G$61,'Summary of Costs by Theme'!$C33,'5. Consumables'!$N$12:$N$61)+SUMIF('6. CEI'!$G$12:$G$61,'Summary of Costs by Theme'!$C33,'6. CEI'!$N$12:$N$61)+SUMIF('7. Dissemination'!$G$12:$G$61,'Summary of Costs by Theme'!$C33,'7. Dissemination'!$N$12:$N$61)+SUMIF('8.MonitoringEvaluation&amp;Learning'!$G$12:$G$61,'Summary of Costs by Theme'!$C33,'8.MonitoringEvaluation&amp;Learning'!$N$12:$N$61)+SUMIF('9. Other Direct Costs '!$G$12:$G$61,'Summary of Costs by Theme'!$C33,'9. Other Direct Costs '!$N$12:$N$61)+SUMIF('10. Indirect Costs'!$F$13:$F$62,'Summary of Costs by Theme'!$C33,'10. Indirect Costs'!$T$13:$T$62)</f>
        <v>0</v>
      </c>
      <c r="G33" s="269">
        <f ca="1">SUMIF('2. Staff Costs (Annual)'!$G$13:$G$312,'Summary of Costs by Theme'!$C33,'2. Staff Costs (Annual)'!$AC$13:$AC$312)+SUMIF('3.Travel,Subsistence&amp;Conference'!$H$12:$H$70,'Summary of Costs by Theme'!$C33,'3.Travel,Subsistence&amp;Conference'!$O$12:$O$70)+SUMIF('4. Equipment'!$G$12:$G$82,'Summary of Costs by Theme'!$C33,'4. Equipment'!$P$12:$P$82)+SUMIF('5. Consumables'!$G$12:$G$61,'Summary of Costs by Theme'!$C33,'5. Consumables'!$P$12:$P$61)+SUMIF('6. CEI'!$G$12:$G$61,'Summary of Costs by Theme'!$C33,'6. CEI'!$P$12:$P$61)+SUMIF('7. Dissemination'!$G$12:$G$61,'Summary of Costs by Theme'!$C33,'7. Dissemination'!$P$12:$P$61)+SUMIF('8.MonitoringEvaluation&amp;Learning'!$G$12:$G$61,'Summary of Costs by Theme'!$C33,'8.MonitoringEvaluation&amp;Learning'!$P$12:$P$61)+SUMIF('9. Other Direct Costs '!$G$12:$G$61,'Summary of Costs by Theme'!$C33,'9. Other Direct Costs '!$P$12:$P$61)+SUMIF('10. Indirect Costs'!$F$13:$F$62,'Summary of Costs by Theme'!$C33,'10. Indirect Costs'!$X$13:$X$62)</f>
        <v>0</v>
      </c>
      <c r="H33" s="269">
        <f ca="1">SUMIF('2. Staff Costs (Annual)'!$G$13:$G$312,'Summary of Costs by Theme'!$C33,'2. Staff Costs (Annual)'!$AH$13:$AH$312)+SUMIF('3.Travel,Subsistence&amp;Conference'!$H$12:$H$70,'Summary of Costs by Theme'!$C33,'3.Travel,Subsistence&amp;Conference'!$S$12:$S$70)+SUMIF('4. Equipment'!$G$12:$G$82,'Summary of Costs by Theme'!$C33,'4. Equipment'!$R$12:$R$82)+SUMIF('5. Consumables'!$G$12:$G$61,'Summary of Costs by Theme'!$C33,'5. Consumables'!$R$12:$R$61)+SUMIF('6. CEI'!$G$12:$G$61,'Summary of Costs by Theme'!$C33,'6. CEI'!$R$12:$R$61)+SUMIF('7. Dissemination'!$G$12:$G$61,'Summary of Costs by Theme'!$C33,'7. Dissemination'!$R$12:$R$61)+SUMIF('8.MonitoringEvaluation&amp;Learning'!$G$12:$G$61,'Summary of Costs by Theme'!$C33,'8.MonitoringEvaluation&amp;Learning'!$R$12:$R$61)+SUMIF('9. Other Direct Costs '!$G$12:$G$61,'Summary of Costs by Theme'!$C33,'9. Other Direct Costs '!$R$12:$R$61)+SUMIF('10. Indirect Costs'!$F$13:$F$62,'Summary of Costs by Theme'!$C33,'10. Indirect Costs'!$AB$13:$AB$62)</f>
        <v>0</v>
      </c>
      <c r="I33" s="279">
        <f t="shared" ca="1" si="2"/>
        <v>0</v>
      </c>
      <c r="J33" s="4"/>
    </row>
    <row r="34" spans="2:14" ht="30" customHeight="1" thickBot="1" x14ac:dyDescent="0.3">
      <c r="B34" s="51">
        <f t="shared" si="1"/>
        <v>20</v>
      </c>
      <c r="C34" s="214">
        <f ca="1">IFERROR(OFFSET('START - AWARD DETAILS'!$D$21,MATCH(B34,'START - AWARD DETAILS'!$C$21:$C$40,0)-1,0),"")</f>
        <v>0</v>
      </c>
      <c r="D34" s="269">
        <f ca="1">SUMIF('2. Staff Costs (Annual)'!$G$13:$G$312,'Summary of Costs by Theme'!$C34,'2. Staff Costs (Annual)'!$N$13:$N$312)+SUMIF('3.Travel,Subsistence&amp;Conference'!$H$12:$H$70,'Summary of Costs by Theme'!$C34,'3.Travel,Subsistence&amp;Conference'!$K$12:$K$70)+SUMIF('4. Equipment'!$G$12:$G$82,'Summary of Costs by Theme'!$C34,'4. Equipment'!$J$12:$J$82)+SUMIF('5. Consumables'!$G$12:$G$61,'Summary of Costs by Theme'!$C34,'5. Consumables'!$J$12:$J$61)+SUMIF('6. CEI'!$G$12:$G$61,'Summary of Costs by Theme'!$C34,'6. CEI'!$J$12:$J$61)+SUMIF('7. Dissemination'!$G$12:$G$61,'Summary of Costs by Theme'!$C34,'7. Dissemination'!$J$12:$J$61)+SUMIF('8.MonitoringEvaluation&amp;Learning'!$G$12:$G$61,'Summary of Costs by Theme'!$C34,'8.MonitoringEvaluation&amp;Learning'!$J$12:$J$61)+SUMIF('9. Other Direct Costs '!$G$12:$G$61,'Summary of Costs by Theme'!$C34,'9. Other Direct Costs '!$J$12:$J$61)+SUMIF('10. Indirect Costs'!$F$13:$F$62,'Summary of Costs by Theme'!$C34,'10. Indirect Costs'!$L$13:$L$62)</f>
        <v>0</v>
      </c>
      <c r="E34" s="269">
        <f ca="1">SUMIF('2. Staff Costs (Annual)'!$G$13:$G$312,'Summary of Costs by Theme'!$C34,'2. Staff Costs (Annual)'!$S$13:$S$312)+SUMIF('3.Travel,Subsistence&amp;Conference'!$H$12:$H$70,'Summary of Costs by Theme'!$C34,'3.Travel,Subsistence&amp;Conference'!$M$12:$M$70)+SUMIF('4. Equipment'!$G$12:$G$82,'Summary of Costs by Theme'!$C34,'4. Equipment'!$L$12:$L$82)+SUMIF('5. Consumables'!$G$12:$G$61,'Summary of Costs by Theme'!$C34,'5. Consumables'!$L$12:$L$61)+SUMIF('6. CEI'!$G$12:$G$61,'Summary of Costs by Theme'!$C34,'6. CEI'!$L$12:$L$61)+SUMIF('7. Dissemination'!$G$12:$G$61,'Summary of Costs by Theme'!$C34,'7. Dissemination'!$L$12:$L$61)+SUMIF('8.MonitoringEvaluation&amp;Learning'!$G$12:$G$61,'Summary of Costs by Theme'!$C34,'8.MonitoringEvaluation&amp;Learning'!$L$12:$L$61)+SUMIF('9. Other Direct Costs '!$G$12:$G$61,'Summary of Costs by Theme'!$C34,'9. Other Direct Costs '!$L$12:$L$61)+SUMIF('10. Indirect Costs'!$F$13:$F$62,'Summary of Costs by Theme'!$C34,'10. Indirect Costs'!$P$13:$P$62)</f>
        <v>0</v>
      </c>
      <c r="F34" s="269">
        <f ca="1">SUMIF('2. Staff Costs (Annual)'!$G$13:$G$312,'Summary of Costs by Theme'!$C34,'2. Staff Costs (Annual)'!$X$13:$X$312)+SUMIF('3.Travel,Subsistence&amp;Conference'!$H$12:$H$70,'Summary of Costs by Theme'!$C34,'3.Travel,Subsistence&amp;Conference'!$O$12:$O$70)+SUMIF('4. Equipment'!$G$12:$G$82,'Summary of Costs by Theme'!$C34,'4. Equipment'!$N$12:$N$82)+SUMIF('5. Consumables'!$G$12:$G$61,'Summary of Costs by Theme'!$C34,'5. Consumables'!$N$12:$N$61)+SUMIF('6. CEI'!$G$12:$G$61,'Summary of Costs by Theme'!$C34,'6. CEI'!$N$12:$N$61)+SUMIF('7. Dissemination'!$G$12:$G$61,'Summary of Costs by Theme'!$C34,'7. Dissemination'!$N$12:$N$61)+SUMIF('8.MonitoringEvaluation&amp;Learning'!$G$12:$G$61,'Summary of Costs by Theme'!$C34,'8.MonitoringEvaluation&amp;Learning'!$N$12:$N$61)+SUMIF('9. Other Direct Costs '!$G$12:$G$61,'Summary of Costs by Theme'!$C34,'9. Other Direct Costs '!$N$12:$N$61)+SUMIF('10. Indirect Costs'!$F$13:$F$62,'Summary of Costs by Theme'!$C34,'10. Indirect Costs'!$T$13:$T$62)</f>
        <v>0</v>
      </c>
      <c r="G34" s="269">
        <f ca="1">SUMIF('2. Staff Costs (Annual)'!$G$13:$G$312,'Summary of Costs by Theme'!$C34,'2. Staff Costs (Annual)'!$AC$13:$AC$312)+SUMIF('3.Travel,Subsistence&amp;Conference'!$H$12:$H$70,'Summary of Costs by Theme'!$C34,'3.Travel,Subsistence&amp;Conference'!$O$12:$O$70)+SUMIF('4. Equipment'!$G$12:$G$82,'Summary of Costs by Theme'!$C34,'4. Equipment'!$P$12:$P$82)+SUMIF('5. Consumables'!$G$12:$G$61,'Summary of Costs by Theme'!$C34,'5. Consumables'!$P$12:$P$61)+SUMIF('6. CEI'!$G$12:$G$61,'Summary of Costs by Theme'!$C34,'6. CEI'!$P$12:$P$61)+SUMIF('7. Dissemination'!$G$12:$G$61,'Summary of Costs by Theme'!$C34,'7. Dissemination'!$P$12:$P$61)+SUMIF('8.MonitoringEvaluation&amp;Learning'!$G$12:$G$61,'Summary of Costs by Theme'!$C34,'8.MonitoringEvaluation&amp;Learning'!$P$12:$P$61)+SUMIF('9. Other Direct Costs '!$G$12:$G$61,'Summary of Costs by Theme'!$C34,'9. Other Direct Costs '!$P$12:$P$61)+SUMIF('10. Indirect Costs'!$F$13:$F$62,'Summary of Costs by Theme'!$C34,'10. Indirect Costs'!$X$13:$X$62)</f>
        <v>0</v>
      </c>
      <c r="H34" s="269">
        <f ca="1">SUMIF('2. Staff Costs (Annual)'!$G$13:$G$312,'Summary of Costs by Theme'!$C34,'2. Staff Costs (Annual)'!$AH$13:$AH$312)+SUMIF('3.Travel,Subsistence&amp;Conference'!$H$12:$H$70,'Summary of Costs by Theme'!$C34,'3.Travel,Subsistence&amp;Conference'!$S$12:$S$70)+SUMIF('4. Equipment'!$G$12:$G$82,'Summary of Costs by Theme'!$C34,'4. Equipment'!$R$12:$R$82)+SUMIF('5. Consumables'!$G$12:$G$61,'Summary of Costs by Theme'!$C34,'5. Consumables'!$R$12:$R$61)+SUMIF('6. CEI'!$G$12:$G$61,'Summary of Costs by Theme'!$C34,'6. CEI'!$R$12:$R$61)+SUMIF('7. Dissemination'!$G$12:$G$61,'Summary of Costs by Theme'!$C34,'7. Dissemination'!$R$12:$R$61)+SUMIF('8.MonitoringEvaluation&amp;Learning'!$G$12:$G$61,'Summary of Costs by Theme'!$C34,'8.MonitoringEvaluation&amp;Learning'!$R$12:$R$61)+SUMIF('9. Other Direct Costs '!$G$12:$G$61,'Summary of Costs by Theme'!$C34,'9. Other Direct Costs '!$R$12:$R$61)+SUMIF('10. Indirect Costs'!$F$13:$F$62,'Summary of Costs by Theme'!$C34,'10. Indirect Costs'!$AB$13:$AB$62)</f>
        <v>0</v>
      </c>
      <c r="I34" s="279">
        <f t="shared" ca="1" si="2"/>
        <v>0</v>
      </c>
      <c r="J34" s="4"/>
    </row>
    <row r="35" spans="2:14" ht="30" customHeight="1" thickBot="1" x14ac:dyDescent="0.3">
      <c r="B35" s="4"/>
      <c r="C35" s="52" t="s">
        <v>6</v>
      </c>
      <c r="D35" s="271">
        <f t="shared" ref="D35:I35" ca="1" si="3">SUM(D15:D34)</f>
        <v>0</v>
      </c>
      <c r="E35" s="271">
        <f t="shared" ca="1" si="3"/>
        <v>0</v>
      </c>
      <c r="F35" s="271">
        <f t="shared" ca="1" si="3"/>
        <v>0</v>
      </c>
      <c r="G35" s="271">
        <f t="shared" ca="1" si="3"/>
        <v>0</v>
      </c>
      <c r="H35" s="271">
        <f t="shared" ca="1" si="3"/>
        <v>0</v>
      </c>
      <c r="I35" s="268">
        <f t="shared" ca="1" si="3"/>
        <v>0</v>
      </c>
      <c r="J35" s="4"/>
      <c r="L35" s="136"/>
    </row>
    <row r="36" spans="2:14" ht="8.25" customHeight="1" x14ac:dyDescent="0.25">
      <c r="B36" s="4"/>
      <c r="C36" s="4"/>
      <c r="D36" s="4"/>
      <c r="E36" s="4"/>
      <c r="F36" s="4"/>
      <c r="G36" s="4"/>
      <c r="H36" s="4"/>
      <c r="I36" s="4"/>
      <c r="J36" s="4"/>
    </row>
    <row r="37" spans="2:14" ht="8.25" customHeight="1" thickBot="1" x14ac:dyDescent="0.3">
      <c r="B37" s="4"/>
      <c r="C37" s="4"/>
      <c r="D37" s="4"/>
      <c r="E37" s="4"/>
      <c r="F37" s="4"/>
      <c r="G37" s="4"/>
      <c r="H37" s="4"/>
      <c r="I37" s="4"/>
      <c r="J37" s="4"/>
    </row>
    <row r="38" spans="2:14" ht="30" customHeight="1" thickBot="1" x14ac:dyDescent="0.3">
      <c r="B38" s="4"/>
      <c r="C38" s="168" t="s">
        <v>94</v>
      </c>
      <c r="D38" s="255" t="s">
        <v>30</v>
      </c>
      <c r="E38" s="255" t="s">
        <v>31</v>
      </c>
      <c r="F38" s="255" t="s">
        <v>32</v>
      </c>
      <c r="G38" s="255" t="s">
        <v>33</v>
      </c>
      <c r="H38" s="256" t="s">
        <v>34</v>
      </c>
      <c r="I38" s="260" t="s">
        <v>35</v>
      </c>
      <c r="J38" s="4"/>
    </row>
    <row r="39" spans="2:14" ht="30" customHeight="1" x14ac:dyDescent="0.25">
      <c r="B39" s="51">
        <v>1</v>
      </c>
      <c r="C39" s="214" t="str">
        <f>C15</f>
        <v>CORE</v>
      </c>
      <c r="D39" s="280">
        <f t="shared" ref="D39:H53" ca="1" si="4">IFERROR(D15/D$35,0)</f>
        <v>0</v>
      </c>
      <c r="E39" s="280">
        <f t="shared" ca="1" si="4"/>
        <v>0</v>
      </c>
      <c r="F39" s="280">
        <f t="shared" ca="1" si="4"/>
        <v>0</v>
      </c>
      <c r="G39" s="280">
        <f t="shared" ca="1" si="4"/>
        <v>0</v>
      </c>
      <c r="H39" s="280">
        <f t="shared" ca="1" si="4"/>
        <v>0</v>
      </c>
      <c r="I39" s="281" t="e">
        <f ca="1">I15/$I$35</f>
        <v>#DIV/0!</v>
      </c>
      <c r="J39" s="4"/>
    </row>
    <row r="40" spans="2:14" ht="30" customHeight="1" x14ac:dyDescent="0.25">
      <c r="B40" s="51">
        <f>B39+1</f>
        <v>2</v>
      </c>
      <c r="C40" s="214">
        <f ca="1">C16</f>
        <v>0</v>
      </c>
      <c r="D40" s="280">
        <f t="shared" ca="1" si="4"/>
        <v>0</v>
      </c>
      <c r="E40" s="280">
        <f t="shared" ca="1" si="4"/>
        <v>0</v>
      </c>
      <c r="F40" s="280">
        <f t="shared" ca="1" si="4"/>
        <v>0</v>
      </c>
      <c r="G40" s="280">
        <f t="shared" ca="1" si="4"/>
        <v>0</v>
      </c>
      <c r="H40" s="280">
        <f t="shared" ca="1" si="4"/>
        <v>0</v>
      </c>
      <c r="I40" s="281" t="e">
        <f ca="1">I16/$I$35</f>
        <v>#DIV/0!</v>
      </c>
      <c r="J40" s="4"/>
      <c r="N40" s="160"/>
    </row>
    <row r="41" spans="2:14" ht="30" customHeight="1" x14ac:dyDescent="0.25">
      <c r="B41" s="51">
        <f t="shared" ref="B41:B58" si="5">B40+1</f>
        <v>3</v>
      </c>
      <c r="C41" s="214">
        <f ca="1">C17</f>
        <v>0</v>
      </c>
      <c r="D41" s="280">
        <f t="shared" ca="1" si="4"/>
        <v>0</v>
      </c>
      <c r="E41" s="280">
        <f t="shared" ca="1" si="4"/>
        <v>0</v>
      </c>
      <c r="F41" s="280">
        <f t="shared" ca="1" si="4"/>
        <v>0</v>
      </c>
      <c r="G41" s="280">
        <f t="shared" ca="1" si="4"/>
        <v>0</v>
      </c>
      <c r="H41" s="280">
        <f t="shared" ca="1" si="4"/>
        <v>0</v>
      </c>
      <c r="I41" s="281" t="e">
        <f ca="1">I17/$I$35</f>
        <v>#DIV/0!</v>
      </c>
      <c r="J41" s="4"/>
      <c r="N41" s="160"/>
    </row>
    <row r="42" spans="2:14" ht="30" customHeight="1" x14ac:dyDescent="0.25">
      <c r="B42" s="51">
        <f t="shared" si="5"/>
        <v>4</v>
      </c>
      <c r="C42" s="214">
        <f t="shared" ref="C42:C58" ca="1" si="6">C18</f>
        <v>0</v>
      </c>
      <c r="D42" s="280">
        <f t="shared" ca="1" si="4"/>
        <v>0</v>
      </c>
      <c r="E42" s="280">
        <f t="shared" ca="1" si="4"/>
        <v>0</v>
      </c>
      <c r="F42" s="280">
        <f t="shared" ca="1" si="4"/>
        <v>0</v>
      </c>
      <c r="G42" s="280">
        <f t="shared" ca="1" si="4"/>
        <v>0</v>
      </c>
      <c r="H42" s="280">
        <f t="shared" ca="1" si="4"/>
        <v>0</v>
      </c>
      <c r="I42" s="281" t="e">
        <f t="shared" ref="I42:I53" ca="1" si="7">I18/$I$35</f>
        <v>#DIV/0!</v>
      </c>
      <c r="J42" s="4"/>
      <c r="N42" s="160"/>
    </row>
    <row r="43" spans="2:14" ht="30" customHeight="1" x14ac:dyDescent="0.25">
      <c r="B43" s="51">
        <f t="shared" si="5"/>
        <v>5</v>
      </c>
      <c r="C43" s="214">
        <f t="shared" ca="1" si="6"/>
        <v>0</v>
      </c>
      <c r="D43" s="280">
        <f t="shared" ca="1" si="4"/>
        <v>0</v>
      </c>
      <c r="E43" s="280">
        <f t="shared" ca="1" si="4"/>
        <v>0</v>
      </c>
      <c r="F43" s="280">
        <f t="shared" ca="1" si="4"/>
        <v>0</v>
      </c>
      <c r="G43" s="280">
        <f t="shared" ca="1" si="4"/>
        <v>0</v>
      </c>
      <c r="H43" s="280">
        <f t="shared" ca="1" si="4"/>
        <v>0</v>
      </c>
      <c r="I43" s="281" t="e">
        <f t="shared" ca="1" si="7"/>
        <v>#DIV/0!</v>
      </c>
      <c r="J43" s="4"/>
      <c r="N43" s="160"/>
    </row>
    <row r="44" spans="2:14" ht="30" customHeight="1" x14ac:dyDescent="0.25">
      <c r="B44" s="51">
        <f t="shared" si="5"/>
        <v>6</v>
      </c>
      <c r="C44" s="214">
        <f t="shared" ca="1" si="6"/>
        <v>0</v>
      </c>
      <c r="D44" s="280">
        <f t="shared" ca="1" si="4"/>
        <v>0</v>
      </c>
      <c r="E44" s="280">
        <f t="shared" ca="1" si="4"/>
        <v>0</v>
      </c>
      <c r="F44" s="280">
        <f t="shared" ca="1" si="4"/>
        <v>0</v>
      </c>
      <c r="G44" s="280">
        <f t="shared" ca="1" si="4"/>
        <v>0</v>
      </c>
      <c r="H44" s="280">
        <f t="shared" ca="1" si="4"/>
        <v>0</v>
      </c>
      <c r="I44" s="281" t="e">
        <f t="shared" ca="1" si="7"/>
        <v>#DIV/0!</v>
      </c>
      <c r="J44" s="4"/>
      <c r="N44" s="160"/>
    </row>
    <row r="45" spans="2:14" ht="30" customHeight="1" x14ac:dyDescent="0.25">
      <c r="B45" s="51">
        <f t="shared" si="5"/>
        <v>7</v>
      </c>
      <c r="C45" s="214">
        <f t="shared" ca="1" si="6"/>
        <v>0</v>
      </c>
      <c r="D45" s="280">
        <f t="shared" ca="1" si="4"/>
        <v>0</v>
      </c>
      <c r="E45" s="280">
        <f t="shared" ca="1" si="4"/>
        <v>0</v>
      </c>
      <c r="F45" s="280">
        <f t="shared" ca="1" si="4"/>
        <v>0</v>
      </c>
      <c r="G45" s="280">
        <f t="shared" ca="1" si="4"/>
        <v>0</v>
      </c>
      <c r="H45" s="280">
        <f t="shared" ca="1" si="4"/>
        <v>0</v>
      </c>
      <c r="I45" s="281" t="e">
        <f t="shared" ca="1" si="7"/>
        <v>#DIV/0!</v>
      </c>
      <c r="J45" s="4"/>
      <c r="N45" s="160"/>
    </row>
    <row r="46" spans="2:14" ht="30" customHeight="1" x14ac:dyDescent="0.25">
      <c r="B46" s="51">
        <f t="shared" si="5"/>
        <v>8</v>
      </c>
      <c r="C46" s="214">
        <f t="shared" ca="1" si="6"/>
        <v>0</v>
      </c>
      <c r="D46" s="280">
        <f t="shared" ca="1" si="4"/>
        <v>0</v>
      </c>
      <c r="E46" s="280">
        <f t="shared" ca="1" si="4"/>
        <v>0</v>
      </c>
      <c r="F46" s="280">
        <f t="shared" ca="1" si="4"/>
        <v>0</v>
      </c>
      <c r="G46" s="280">
        <f t="shared" ca="1" si="4"/>
        <v>0</v>
      </c>
      <c r="H46" s="280">
        <f t="shared" ca="1" si="4"/>
        <v>0</v>
      </c>
      <c r="I46" s="281" t="e">
        <f t="shared" ca="1" si="7"/>
        <v>#DIV/0!</v>
      </c>
      <c r="J46" s="4"/>
      <c r="N46" s="160"/>
    </row>
    <row r="47" spans="2:14" ht="30" customHeight="1" x14ac:dyDescent="0.25">
      <c r="B47" s="51">
        <f t="shared" si="5"/>
        <v>9</v>
      </c>
      <c r="C47" s="214">
        <f t="shared" ca="1" si="6"/>
        <v>0</v>
      </c>
      <c r="D47" s="280">
        <f t="shared" ca="1" si="4"/>
        <v>0</v>
      </c>
      <c r="E47" s="280">
        <f t="shared" ca="1" si="4"/>
        <v>0</v>
      </c>
      <c r="F47" s="280">
        <f t="shared" ca="1" si="4"/>
        <v>0</v>
      </c>
      <c r="G47" s="280">
        <f t="shared" ca="1" si="4"/>
        <v>0</v>
      </c>
      <c r="H47" s="280">
        <f t="shared" ca="1" si="4"/>
        <v>0</v>
      </c>
      <c r="I47" s="281" t="e">
        <f t="shared" ca="1" si="7"/>
        <v>#DIV/0!</v>
      </c>
      <c r="J47" s="4"/>
      <c r="N47" s="160"/>
    </row>
    <row r="48" spans="2:14" ht="30" customHeight="1" x14ac:dyDescent="0.25">
      <c r="B48" s="51">
        <f t="shared" si="5"/>
        <v>10</v>
      </c>
      <c r="C48" s="214">
        <f t="shared" ca="1" si="6"/>
        <v>0</v>
      </c>
      <c r="D48" s="280">
        <f t="shared" ca="1" si="4"/>
        <v>0</v>
      </c>
      <c r="E48" s="280">
        <f t="shared" ca="1" si="4"/>
        <v>0</v>
      </c>
      <c r="F48" s="280">
        <f t="shared" ca="1" si="4"/>
        <v>0</v>
      </c>
      <c r="G48" s="280">
        <f t="shared" ca="1" si="4"/>
        <v>0</v>
      </c>
      <c r="H48" s="280">
        <f t="shared" ca="1" si="4"/>
        <v>0</v>
      </c>
      <c r="I48" s="281" t="e">
        <f t="shared" ca="1" si="7"/>
        <v>#DIV/0!</v>
      </c>
      <c r="J48" s="4"/>
    </row>
    <row r="49" spans="2:10" ht="30" customHeight="1" x14ac:dyDescent="0.25">
      <c r="B49" s="51">
        <f t="shared" si="5"/>
        <v>11</v>
      </c>
      <c r="C49" s="214">
        <f t="shared" ca="1" si="6"/>
        <v>0</v>
      </c>
      <c r="D49" s="280">
        <f t="shared" ca="1" si="4"/>
        <v>0</v>
      </c>
      <c r="E49" s="280">
        <f t="shared" ca="1" si="4"/>
        <v>0</v>
      </c>
      <c r="F49" s="280">
        <f t="shared" ca="1" si="4"/>
        <v>0</v>
      </c>
      <c r="G49" s="280">
        <f t="shared" ca="1" si="4"/>
        <v>0</v>
      </c>
      <c r="H49" s="280">
        <f t="shared" ca="1" si="4"/>
        <v>0</v>
      </c>
      <c r="I49" s="281" t="e">
        <f t="shared" ca="1" si="7"/>
        <v>#DIV/0!</v>
      </c>
      <c r="J49" s="4"/>
    </row>
    <row r="50" spans="2:10" ht="30" customHeight="1" x14ac:dyDescent="0.25">
      <c r="B50" s="51">
        <f t="shared" si="5"/>
        <v>12</v>
      </c>
      <c r="C50" s="214">
        <f t="shared" ca="1" si="6"/>
        <v>0</v>
      </c>
      <c r="D50" s="280">
        <f t="shared" ca="1" si="4"/>
        <v>0</v>
      </c>
      <c r="E50" s="280">
        <f t="shared" ca="1" si="4"/>
        <v>0</v>
      </c>
      <c r="F50" s="280">
        <f t="shared" ca="1" si="4"/>
        <v>0</v>
      </c>
      <c r="G50" s="280">
        <f t="shared" ca="1" si="4"/>
        <v>0</v>
      </c>
      <c r="H50" s="280">
        <f t="shared" ca="1" si="4"/>
        <v>0</v>
      </c>
      <c r="I50" s="281" t="e">
        <f t="shared" ca="1" si="7"/>
        <v>#DIV/0!</v>
      </c>
      <c r="J50" s="4"/>
    </row>
    <row r="51" spans="2:10" ht="30" customHeight="1" x14ac:dyDescent="0.25">
      <c r="B51" s="51">
        <f t="shared" si="5"/>
        <v>13</v>
      </c>
      <c r="C51" s="214">
        <f t="shared" ca="1" si="6"/>
        <v>0</v>
      </c>
      <c r="D51" s="280">
        <f t="shared" ca="1" si="4"/>
        <v>0</v>
      </c>
      <c r="E51" s="280">
        <f t="shared" ca="1" si="4"/>
        <v>0</v>
      </c>
      <c r="F51" s="280">
        <f t="shared" ca="1" si="4"/>
        <v>0</v>
      </c>
      <c r="G51" s="280">
        <f t="shared" ca="1" si="4"/>
        <v>0</v>
      </c>
      <c r="H51" s="280">
        <f t="shared" ca="1" si="4"/>
        <v>0</v>
      </c>
      <c r="I51" s="281" t="e">
        <f t="shared" ca="1" si="7"/>
        <v>#DIV/0!</v>
      </c>
      <c r="J51" s="4"/>
    </row>
    <row r="52" spans="2:10" ht="30" customHeight="1" x14ac:dyDescent="0.25">
      <c r="B52" s="51">
        <f t="shared" si="5"/>
        <v>14</v>
      </c>
      <c r="C52" s="214">
        <f t="shared" ca="1" si="6"/>
        <v>0</v>
      </c>
      <c r="D52" s="280">
        <f t="shared" ca="1" si="4"/>
        <v>0</v>
      </c>
      <c r="E52" s="280">
        <f t="shared" ca="1" si="4"/>
        <v>0</v>
      </c>
      <c r="F52" s="280">
        <f t="shared" ca="1" si="4"/>
        <v>0</v>
      </c>
      <c r="G52" s="280">
        <f t="shared" ca="1" si="4"/>
        <v>0</v>
      </c>
      <c r="H52" s="280">
        <f t="shared" ca="1" si="4"/>
        <v>0</v>
      </c>
      <c r="I52" s="281" t="e">
        <f t="shared" ca="1" si="7"/>
        <v>#DIV/0!</v>
      </c>
      <c r="J52" s="4"/>
    </row>
    <row r="53" spans="2:10" ht="30" customHeight="1" x14ac:dyDescent="0.25">
      <c r="B53" s="51">
        <f t="shared" si="5"/>
        <v>15</v>
      </c>
      <c r="C53" s="214">
        <f t="shared" ca="1" si="6"/>
        <v>0</v>
      </c>
      <c r="D53" s="280">
        <f t="shared" ca="1" si="4"/>
        <v>0</v>
      </c>
      <c r="E53" s="280">
        <f t="shared" ca="1" si="4"/>
        <v>0</v>
      </c>
      <c r="F53" s="280">
        <f t="shared" ca="1" si="4"/>
        <v>0</v>
      </c>
      <c r="G53" s="280">
        <f t="shared" ca="1" si="4"/>
        <v>0</v>
      </c>
      <c r="H53" s="280">
        <f t="shared" ca="1" si="4"/>
        <v>0</v>
      </c>
      <c r="I53" s="281" t="e">
        <f t="shared" ca="1" si="7"/>
        <v>#DIV/0!</v>
      </c>
      <c r="J53" s="4"/>
    </row>
    <row r="54" spans="2:10" ht="30" customHeight="1" x14ac:dyDescent="0.25">
      <c r="B54" s="51">
        <f t="shared" si="5"/>
        <v>16</v>
      </c>
      <c r="C54" s="214">
        <f t="shared" ca="1" si="6"/>
        <v>0</v>
      </c>
      <c r="D54" s="280">
        <f t="shared" ref="D54:H58" ca="1" si="8">IFERROR(D28/D$35,0)</f>
        <v>0</v>
      </c>
      <c r="E54" s="280">
        <f t="shared" ca="1" si="8"/>
        <v>0</v>
      </c>
      <c r="F54" s="280">
        <f t="shared" ca="1" si="8"/>
        <v>0</v>
      </c>
      <c r="G54" s="280">
        <f t="shared" ca="1" si="8"/>
        <v>0</v>
      </c>
      <c r="H54" s="280">
        <f t="shared" ca="1" si="8"/>
        <v>0</v>
      </c>
      <c r="I54" s="281" t="e">
        <f ca="1">I28/$I$35</f>
        <v>#DIV/0!</v>
      </c>
      <c r="J54" s="4"/>
    </row>
    <row r="55" spans="2:10" ht="30" customHeight="1" x14ac:dyDescent="0.25">
      <c r="B55" s="51">
        <f t="shared" si="5"/>
        <v>17</v>
      </c>
      <c r="C55" s="214">
        <f t="shared" ca="1" si="6"/>
        <v>0</v>
      </c>
      <c r="D55" s="280">
        <f t="shared" ca="1" si="8"/>
        <v>0</v>
      </c>
      <c r="E55" s="280">
        <f t="shared" ca="1" si="8"/>
        <v>0</v>
      </c>
      <c r="F55" s="280">
        <f t="shared" ca="1" si="8"/>
        <v>0</v>
      </c>
      <c r="G55" s="280">
        <f t="shared" ca="1" si="8"/>
        <v>0</v>
      </c>
      <c r="H55" s="280">
        <f t="shared" ca="1" si="8"/>
        <v>0</v>
      </c>
      <c r="I55" s="281" t="e">
        <f ca="1">I29/$I$35</f>
        <v>#DIV/0!</v>
      </c>
      <c r="J55" s="4"/>
    </row>
    <row r="56" spans="2:10" ht="30" customHeight="1" x14ac:dyDescent="0.25">
      <c r="B56" s="51">
        <f t="shared" si="5"/>
        <v>18</v>
      </c>
      <c r="C56" s="214">
        <f t="shared" ca="1" si="6"/>
        <v>0</v>
      </c>
      <c r="D56" s="280">
        <f t="shared" ca="1" si="8"/>
        <v>0</v>
      </c>
      <c r="E56" s="280">
        <f t="shared" ca="1" si="8"/>
        <v>0</v>
      </c>
      <c r="F56" s="280">
        <f t="shared" ca="1" si="8"/>
        <v>0</v>
      </c>
      <c r="G56" s="280">
        <f t="shared" ca="1" si="8"/>
        <v>0</v>
      </c>
      <c r="H56" s="280">
        <f t="shared" ca="1" si="8"/>
        <v>0</v>
      </c>
      <c r="I56" s="281" t="e">
        <f ca="1">I30/$I$35</f>
        <v>#DIV/0!</v>
      </c>
      <c r="J56" s="4"/>
    </row>
    <row r="57" spans="2:10" ht="30" customHeight="1" x14ac:dyDescent="0.25">
      <c r="B57" s="51">
        <f t="shared" si="5"/>
        <v>19</v>
      </c>
      <c r="C57" s="214">
        <f t="shared" ca="1" si="6"/>
        <v>0</v>
      </c>
      <c r="D57" s="280">
        <f t="shared" ca="1" si="8"/>
        <v>0</v>
      </c>
      <c r="E57" s="280">
        <f t="shared" ca="1" si="8"/>
        <v>0</v>
      </c>
      <c r="F57" s="280">
        <f t="shared" ca="1" si="8"/>
        <v>0</v>
      </c>
      <c r="G57" s="280">
        <f t="shared" ca="1" si="8"/>
        <v>0</v>
      </c>
      <c r="H57" s="280">
        <f t="shared" ca="1" si="8"/>
        <v>0</v>
      </c>
      <c r="I57" s="281" t="e">
        <f ca="1">I31/$I$35</f>
        <v>#DIV/0!</v>
      </c>
      <c r="J57" s="4"/>
    </row>
    <row r="58" spans="2:10" ht="30" customHeight="1" thickBot="1" x14ac:dyDescent="0.3">
      <c r="B58" s="51">
        <f t="shared" si="5"/>
        <v>20</v>
      </c>
      <c r="C58" s="214">
        <f t="shared" ca="1" si="6"/>
        <v>0</v>
      </c>
      <c r="D58" s="280">
        <f t="shared" ca="1" si="8"/>
        <v>0</v>
      </c>
      <c r="E58" s="280">
        <f t="shared" ca="1" si="8"/>
        <v>0</v>
      </c>
      <c r="F58" s="280">
        <f t="shared" ca="1" si="8"/>
        <v>0</v>
      </c>
      <c r="G58" s="280">
        <f t="shared" ca="1" si="8"/>
        <v>0</v>
      </c>
      <c r="H58" s="280">
        <f t="shared" ca="1" si="8"/>
        <v>0</v>
      </c>
      <c r="I58" s="281" t="e">
        <f ca="1">I32/$I$35</f>
        <v>#DIV/0!</v>
      </c>
      <c r="J58" s="4"/>
    </row>
    <row r="59" spans="2:10" ht="30" customHeight="1" thickBot="1" x14ac:dyDescent="0.3">
      <c r="B59" s="51" t="e">
        <f>#REF!+1</f>
        <v>#REF!</v>
      </c>
      <c r="C59" s="52" t="s">
        <v>6</v>
      </c>
      <c r="D59" s="277">
        <f ca="1">SUM(D39:D58)</f>
        <v>0</v>
      </c>
      <c r="E59" s="277">
        <f ca="1">SUM(E39:E58)</f>
        <v>0</v>
      </c>
      <c r="F59" s="277">
        <f ca="1">SUM(F39:F58)</f>
        <v>0</v>
      </c>
      <c r="G59" s="277">
        <f ca="1">SUM(G39:G58)</f>
        <v>0</v>
      </c>
      <c r="H59" s="277">
        <f ca="1">SUM(H39:H58)</f>
        <v>0</v>
      </c>
      <c r="I59" s="296" t="e">
        <f ca="1">I35/$I$35</f>
        <v>#DIV/0!</v>
      </c>
      <c r="J59" s="4"/>
    </row>
    <row r="60" spans="2:10" ht="8.25" customHeight="1" x14ac:dyDescent="0.25">
      <c r="B60" s="4"/>
      <c r="C60" s="4"/>
      <c r="D60" s="4"/>
      <c r="E60" s="4"/>
      <c r="F60" s="4"/>
      <c r="G60" s="4"/>
      <c r="H60" s="4"/>
      <c r="I60" s="4"/>
      <c r="J60" s="4"/>
    </row>
    <row r="61" spans="2:10" ht="8.25" customHeight="1" x14ac:dyDescent="0.25"/>
    <row r="63" spans="2:10" hidden="1" x14ac:dyDescent="0.25">
      <c r="C63" t="s">
        <v>51</v>
      </c>
    </row>
    <row r="64" spans="2:10" ht="15.75" hidden="1" thickBot="1" x14ac:dyDescent="0.3">
      <c r="B64">
        <v>1</v>
      </c>
      <c r="C64" t="s">
        <v>45</v>
      </c>
    </row>
    <row r="65" spans="2:3" ht="15.75" hidden="1" thickBot="1" x14ac:dyDescent="0.3">
      <c r="B65">
        <f>B64+1</f>
        <v>2</v>
      </c>
      <c r="C65" s="93" t="str">
        <f>IF('START - AWARD DETAILS'!D21=0,"",'START - AWARD DETAILS'!D21)</f>
        <v>CORE</v>
      </c>
    </row>
    <row r="66" spans="2:3" ht="15.75" hidden="1" thickBot="1" x14ac:dyDescent="0.3">
      <c r="B66">
        <f t="shared" ref="B66:B84" si="9">B65+1</f>
        <v>3</v>
      </c>
      <c r="C66" s="93" t="str">
        <f>IF('START - AWARD DETAILS'!D22=0,"",'START - AWARD DETAILS'!D22)</f>
        <v/>
      </c>
    </row>
    <row r="67" spans="2:3" ht="15.75" hidden="1" thickBot="1" x14ac:dyDescent="0.3">
      <c r="B67">
        <f t="shared" si="9"/>
        <v>4</v>
      </c>
      <c r="C67" s="93" t="str">
        <f>IF('START - AWARD DETAILS'!D23=0,"",'START - AWARD DETAILS'!D23)</f>
        <v/>
      </c>
    </row>
    <row r="68" spans="2:3" ht="15.75" hidden="1" thickBot="1" x14ac:dyDescent="0.3">
      <c r="B68">
        <f t="shared" si="9"/>
        <v>5</v>
      </c>
      <c r="C68" s="93" t="str">
        <f>IF('START - AWARD DETAILS'!D24=0,"",'START - AWARD DETAILS'!D24)</f>
        <v/>
      </c>
    </row>
    <row r="69" spans="2:3" ht="15.75" hidden="1" thickBot="1" x14ac:dyDescent="0.3">
      <c r="B69">
        <f t="shared" si="9"/>
        <v>6</v>
      </c>
      <c r="C69" s="93" t="str">
        <f>IF('START - AWARD DETAILS'!D25=0,"",'START - AWARD DETAILS'!D25)</f>
        <v/>
      </c>
    </row>
    <row r="70" spans="2:3" ht="15.75" hidden="1" thickBot="1" x14ac:dyDescent="0.3">
      <c r="B70">
        <f t="shared" si="9"/>
        <v>7</v>
      </c>
      <c r="C70" s="93" t="str">
        <f>IF('START - AWARD DETAILS'!D26=0,"",'START - AWARD DETAILS'!D26)</f>
        <v/>
      </c>
    </row>
    <row r="71" spans="2:3" ht="15.75" hidden="1" thickBot="1" x14ac:dyDescent="0.3">
      <c r="B71">
        <f t="shared" si="9"/>
        <v>8</v>
      </c>
      <c r="C71" s="93" t="str">
        <f>IF('START - AWARD DETAILS'!D27=0,"",'START - AWARD DETAILS'!D27)</f>
        <v/>
      </c>
    </row>
    <row r="72" spans="2:3" ht="15.75" hidden="1" thickBot="1" x14ac:dyDescent="0.3">
      <c r="B72">
        <f t="shared" si="9"/>
        <v>9</v>
      </c>
      <c r="C72" s="93" t="str">
        <f>IF('START - AWARD DETAILS'!D28=0,"",'START - AWARD DETAILS'!D28)</f>
        <v/>
      </c>
    </row>
    <row r="73" spans="2:3" ht="15.75" hidden="1" thickBot="1" x14ac:dyDescent="0.3">
      <c r="B73">
        <f t="shared" si="9"/>
        <v>10</v>
      </c>
      <c r="C73" s="93" t="str">
        <f>IF('START - AWARD DETAILS'!D29=0,"",'START - AWARD DETAILS'!D29)</f>
        <v/>
      </c>
    </row>
    <row r="74" spans="2:3" ht="15.75" hidden="1" thickBot="1" x14ac:dyDescent="0.3">
      <c r="B74">
        <f t="shared" si="9"/>
        <v>11</v>
      </c>
      <c r="C74" s="93" t="str">
        <f>IF('START - AWARD DETAILS'!D30=0,"",'START - AWARD DETAILS'!D30)</f>
        <v/>
      </c>
    </row>
    <row r="75" spans="2:3" ht="15.75" hidden="1" thickBot="1" x14ac:dyDescent="0.3">
      <c r="B75">
        <f t="shared" si="9"/>
        <v>12</v>
      </c>
      <c r="C75" s="93" t="str">
        <f>IF('START - AWARD DETAILS'!D31=0,"",'START - AWARD DETAILS'!D31)</f>
        <v/>
      </c>
    </row>
    <row r="76" spans="2:3" ht="15.75" hidden="1" thickBot="1" x14ac:dyDescent="0.3">
      <c r="B76">
        <f t="shared" si="9"/>
        <v>13</v>
      </c>
      <c r="C76" s="93" t="str">
        <f>IF('START - AWARD DETAILS'!D32=0,"",'START - AWARD DETAILS'!D32)</f>
        <v/>
      </c>
    </row>
    <row r="77" spans="2:3" ht="15.75" hidden="1" thickBot="1" x14ac:dyDescent="0.3">
      <c r="B77">
        <f t="shared" si="9"/>
        <v>14</v>
      </c>
      <c r="C77" s="93" t="str">
        <f>IF('START - AWARD DETAILS'!D33=0,"",'START - AWARD DETAILS'!D33)</f>
        <v/>
      </c>
    </row>
    <row r="78" spans="2:3" ht="15.75" hidden="1" thickBot="1" x14ac:dyDescent="0.3">
      <c r="B78">
        <f t="shared" si="9"/>
        <v>15</v>
      </c>
      <c r="C78" s="93" t="str">
        <f>IF('START - AWARD DETAILS'!D34=0,"",'START - AWARD DETAILS'!D34)</f>
        <v/>
      </c>
    </row>
    <row r="79" spans="2:3" ht="15.75" hidden="1" thickBot="1" x14ac:dyDescent="0.3">
      <c r="B79">
        <f t="shared" si="9"/>
        <v>16</v>
      </c>
      <c r="C79" s="93" t="str">
        <f>IF('START - AWARD DETAILS'!D35=0,"",'START - AWARD DETAILS'!D35)</f>
        <v/>
      </c>
    </row>
    <row r="80" spans="2:3" ht="15.75" hidden="1" thickBot="1" x14ac:dyDescent="0.3">
      <c r="B80">
        <f t="shared" si="9"/>
        <v>17</v>
      </c>
      <c r="C80" s="93" t="str">
        <f>IF('START - AWARD DETAILS'!D36=0,"",'START - AWARD DETAILS'!D36)</f>
        <v/>
      </c>
    </row>
    <row r="81" spans="2:3" ht="15.75" hidden="1" thickBot="1" x14ac:dyDescent="0.3">
      <c r="B81">
        <f t="shared" si="9"/>
        <v>18</v>
      </c>
      <c r="C81" s="93" t="str">
        <f>IF('START - AWARD DETAILS'!D37=0,"",'START - AWARD DETAILS'!D37)</f>
        <v/>
      </c>
    </row>
    <row r="82" spans="2:3" ht="15.75" hidden="1" thickBot="1" x14ac:dyDescent="0.3">
      <c r="B82">
        <f t="shared" si="9"/>
        <v>19</v>
      </c>
      <c r="C82" s="93" t="str">
        <f>IF('START - AWARD DETAILS'!D38=0,"",'START - AWARD DETAILS'!D38)</f>
        <v/>
      </c>
    </row>
    <row r="83" spans="2:3" ht="15.75" hidden="1" thickBot="1" x14ac:dyDescent="0.3">
      <c r="B83">
        <f t="shared" si="9"/>
        <v>20</v>
      </c>
      <c r="C83" s="93" t="str">
        <f>IF('START - AWARD DETAILS'!D39=0,"",'START - AWARD DETAILS'!D39)</f>
        <v/>
      </c>
    </row>
    <row r="84" spans="2:3" hidden="1" x14ac:dyDescent="0.25">
      <c r="B84">
        <f t="shared" si="9"/>
        <v>21</v>
      </c>
      <c r="C84" s="93" t="str">
        <f>IF('START - AWARD DETAILS'!D40=0,"",'START - AWARD DETAILS'!D40)</f>
        <v/>
      </c>
    </row>
  </sheetData>
  <sheetProtection algorithmName="SHA-512" hashValue="nOYt7FoZNjOe/aITxPgnClpp1u7qKySfRDTQ4hy+Oyn5f1t7HdIxHXFxb6IMWBLQ7GVEe9a6sG5ZgVSPt+/yrg==" saltValue="1MnfTDAkrnHzyeGPnngM6Q==" spinCount="100000" sheet="1" selectLockedCells="1"/>
  <mergeCells count="2">
    <mergeCell ref="C3:I3"/>
    <mergeCell ref="C9:I9"/>
  </mergeCells>
  <pageMargins left="0.7" right="0.7" top="0.75" bottom="0.75" header="0.3" footer="0.3"/>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sheetPr>
  <dimension ref="A1:S154"/>
  <sheetViews>
    <sheetView showGridLines="0" zoomScale="90" zoomScaleNormal="90" workbookViewId="0">
      <selection activeCell="G145" sqref="G145"/>
    </sheetView>
  </sheetViews>
  <sheetFormatPr defaultColWidth="0" defaultRowHeight="36" customHeight="1" zeroHeight="1" x14ac:dyDescent="0.25"/>
  <cols>
    <col min="1" max="1" width="2.85546875" customWidth="1"/>
    <col min="2" max="2" width="3" customWidth="1"/>
    <col min="3" max="3" width="30.42578125" style="73" customWidth="1"/>
    <col min="4" max="10" width="10.42578125" customWidth="1"/>
    <col min="11" max="11" width="30.42578125" style="73" customWidth="1"/>
    <col min="12" max="17" width="10.42578125" customWidth="1"/>
    <col min="18" max="19" width="1.42578125" customWidth="1"/>
    <col min="20" max="16384" width="9.140625" hidden="1"/>
  </cols>
  <sheetData>
    <row r="1" spans="1:18" ht="8.25" customHeight="1" x14ac:dyDescent="0.25"/>
    <row r="2" spans="1:18" ht="30" customHeight="1" thickBot="1" x14ac:dyDescent="0.3">
      <c r="B2" s="4"/>
      <c r="C2" s="85"/>
      <c r="D2" s="4"/>
      <c r="E2" s="4"/>
      <c r="F2" s="4"/>
      <c r="G2" s="4"/>
      <c r="H2" s="4"/>
      <c r="I2" s="4"/>
      <c r="J2" s="4"/>
      <c r="K2" s="85"/>
      <c r="L2" s="4"/>
      <c r="M2" s="4"/>
      <c r="N2" s="4"/>
      <c r="O2" s="4"/>
      <c r="P2" s="4"/>
      <c r="Q2" s="4"/>
      <c r="R2" s="4"/>
    </row>
    <row r="3" spans="1:18" ht="30" customHeight="1" thickBot="1" x14ac:dyDescent="0.3">
      <c r="B3" s="4"/>
      <c r="C3" s="447" t="s">
        <v>95</v>
      </c>
      <c r="D3" s="448"/>
      <c r="E3" s="448"/>
      <c r="F3" s="448"/>
      <c r="G3" s="448"/>
      <c r="H3" s="448"/>
      <c r="I3" s="448"/>
      <c r="J3" s="452"/>
      <c r="K3" s="452"/>
      <c r="L3" s="452"/>
      <c r="M3" s="452"/>
      <c r="N3" s="452"/>
      <c r="O3" s="452"/>
      <c r="P3" s="452"/>
      <c r="Q3" s="453"/>
      <c r="R3" s="4"/>
    </row>
    <row r="4" spans="1:18" ht="8.25" customHeight="1" thickBot="1" x14ac:dyDescent="0.3">
      <c r="B4" s="4"/>
      <c r="C4" s="85"/>
      <c r="D4" s="4"/>
      <c r="E4" s="4"/>
      <c r="F4" s="4"/>
      <c r="G4" s="4"/>
      <c r="H4" s="4"/>
      <c r="I4" s="4"/>
      <c r="J4" s="4"/>
      <c r="K4" s="85"/>
      <c r="L4" s="4"/>
      <c r="M4" s="4"/>
      <c r="N4" s="4"/>
      <c r="O4" s="4"/>
      <c r="P4" s="4"/>
      <c r="Q4" s="4"/>
      <c r="R4" s="4"/>
    </row>
    <row r="5" spans="1:18" ht="30" customHeight="1" thickBot="1" x14ac:dyDescent="0.3">
      <c r="B5" s="36"/>
      <c r="C5" s="86" t="s">
        <v>41</v>
      </c>
      <c r="D5" s="454" t="str">
        <f>IF('START - AWARD DETAILS'!$D$13="","",'START - AWARD DETAILS'!$D$13)</f>
        <v/>
      </c>
      <c r="E5" s="452" t="str">
        <f>IF('START - AWARD DETAILS'!$D$13="","",'START - AWARD DETAILS'!$D$13)</f>
        <v/>
      </c>
      <c r="F5" s="452" t="str">
        <f>IF('START - AWARD DETAILS'!$D$13="","",'START - AWARD DETAILS'!$D$13)</f>
        <v/>
      </c>
      <c r="G5" s="452" t="str">
        <f>IF('START - AWARD DETAILS'!$D$13="","",'START - AWARD DETAILS'!$D$13)</f>
        <v/>
      </c>
      <c r="H5" s="452" t="str">
        <f>IF('START - AWARD DETAILS'!$D$13="","",'START - AWARD DETAILS'!$D$13)</f>
        <v/>
      </c>
      <c r="I5" s="452" t="str">
        <f>IF('START - AWARD DETAILS'!$D$13="","",'START - AWARD DETAILS'!$D$13)</f>
        <v/>
      </c>
      <c r="J5" s="452" t="str">
        <f>IF('START - AWARD DETAILS'!$D$13="","",'START - AWARD DETAILS'!$D$13)</f>
        <v/>
      </c>
      <c r="K5" s="452" t="str">
        <f>IF('START - AWARD DETAILS'!$D$13="","",'START - AWARD DETAILS'!$D$13)</f>
        <v/>
      </c>
      <c r="L5" s="452" t="str">
        <f>IF('START - AWARD DETAILS'!$D$13="","",'START - AWARD DETAILS'!$D$13)</f>
        <v/>
      </c>
      <c r="M5" s="452" t="str">
        <f>IF('START - AWARD DETAILS'!$D$13="","",'START - AWARD DETAILS'!$D$13)</f>
        <v/>
      </c>
      <c r="N5" s="452" t="str">
        <f>IF('START - AWARD DETAILS'!$D$13="","",'START - AWARD DETAILS'!$D$13)</f>
        <v/>
      </c>
      <c r="O5" s="452" t="str">
        <f>IF('START - AWARD DETAILS'!$D$13="","",'START - AWARD DETAILS'!$D$13)</f>
        <v/>
      </c>
      <c r="P5" s="452" t="str">
        <f>IF('START - AWARD DETAILS'!$D$13="","",'START - AWARD DETAILS'!$D$13)</f>
        <v/>
      </c>
      <c r="Q5" s="453" t="str">
        <f>IF('START - AWARD DETAILS'!$D$13="","",'START - AWARD DETAILS'!$D$13)</f>
        <v/>
      </c>
      <c r="R5" s="4"/>
    </row>
    <row r="6" spans="1:18" ht="8.25" customHeight="1" thickBot="1" x14ac:dyDescent="0.3">
      <c r="B6" s="36"/>
      <c r="C6" s="87"/>
      <c r="D6" s="36"/>
      <c r="E6" s="36"/>
      <c r="F6" s="36"/>
      <c r="G6" s="36"/>
      <c r="H6" s="36"/>
      <c r="I6" s="36"/>
      <c r="J6" s="36"/>
      <c r="K6" s="87"/>
      <c r="L6" s="4"/>
      <c r="M6" s="4"/>
      <c r="N6" s="4"/>
      <c r="O6" s="4"/>
      <c r="P6" s="4"/>
      <c r="Q6" s="4"/>
      <c r="R6" s="4"/>
    </row>
    <row r="7" spans="1:18" ht="30" customHeight="1" thickBot="1" x14ac:dyDescent="0.3">
      <c r="B7" s="36"/>
      <c r="C7" s="89" t="s">
        <v>42</v>
      </c>
      <c r="D7" s="454" t="str">
        <f>IF('START - AWARD DETAILS'!$D$14="","",'START - AWARD DETAILS'!$D$14)</f>
        <v/>
      </c>
      <c r="E7" s="452" t="str">
        <f>IF('START - AWARD DETAILS'!$D$14="","",'START - AWARD DETAILS'!$D$14)</f>
        <v/>
      </c>
      <c r="F7" s="452" t="str">
        <f>IF('START - AWARD DETAILS'!$D$14="","",'START - AWARD DETAILS'!$D$14)</f>
        <v/>
      </c>
      <c r="G7" s="452" t="str">
        <f>IF('START - AWARD DETAILS'!$D$14="","",'START - AWARD DETAILS'!$D$14)</f>
        <v/>
      </c>
      <c r="H7" s="452" t="str">
        <f>IF('START - AWARD DETAILS'!$D$14="","",'START - AWARD DETAILS'!$D$14)</f>
        <v/>
      </c>
      <c r="I7" s="452" t="str">
        <f>IF('START - AWARD DETAILS'!$D$14="","",'START - AWARD DETAILS'!$D$14)</f>
        <v/>
      </c>
      <c r="J7" s="452" t="str">
        <f>IF('START - AWARD DETAILS'!$D$14="","",'START - AWARD DETAILS'!$D$14)</f>
        <v/>
      </c>
      <c r="K7" s="452" t="str">
        <f>IF('START - AWARD DETAILS'!$D$14="","",'START - AWARD DETAILS'!$D$14)</f>
        <v/>
      </c>
      <c r="L7" s="452" t="str">
        <f>IF('START - AWARD DETAILS'!$D$14="","",'START - AWARD DETAILS'!$D$14)</f>
        <v/>
      </c>
      <c r="M7" s="452" t="str">
        <f>IF('START - AWARD DETAILS'!$D$14="","",'START - AWARD DETAILS'!$D$14)</f>
        <v/>
      </c>
      <c r="N7" s="452" t="str">
        <f>IF('START - AWARD DETAILS'!$D$14="","",'START - AWARD DETAILS'!$D$14)</f>
        <v/>
      </c>
      <c r="O7" s="452" t="str">
        <f>IF('START - AWARD DETAILS'!$D$14="","",'START - AWARD DETAILS'!$D$14)</f>
        <v/>
      </c>
      <c r="P7" s="452" t="str">
        <f>IF('START - AWARD DETAILS'!$D$14="","",'START - AWARD DETAILS'!$D$14)</f>
        <v/>
      </c>
      <c r="Q7" s="453" t="str">
        <f>IF('START - AWARD DETAILS'!$D$14="","",'START - AWARD DETAILS'!$D$14)</f>
        <v/>
      </c>
      <c r="R7" s="4"/>
    </row>
    <row r="8" spans="1:18" ht="8.25" customHeight="1" thickBot="1" x14ac:dyDescent="0.3">
      <c r="B8" s="4"/>
      <c r="C8" s="85"/>
      <c r="D8" s="4"/>
      <c r="E8" s="4"/>
      <c r="F8" s="4"/>
      <c r="G8" s="4"/>
      <c r="H8" s="4"/>
      <c r="I8" s="4"/>
      <c r="J8" s="4"/>
      <c r="K8" s="85"/>
      <c r="L8" s="4"/>
      <c r="M8" s="4"/>
      <c r="N8" s="4"/>
      <c r="O8" s="4"/>
      <c r="P8" s="4"/>
      <c r="Q8" s="4"/>
      <c r="R8" s="4"/>
    </row>
    <row r="9" spans="1:18" ht="30" customHeight="1" thickBot="1" x14ac:dyDescent="0.3">
      <c r="B9" s="4"/>
      <c r="C9" s="449" t="s">
        <v>43</v>
      </c>
      <c r="D9" s="450"/>
      <c r="E9" s="450"/>
      <c r="F9" s="450"/>
      <c r="G9" s="450"/>
      <c r="H9" s="450"/>
      <c r="I9" s="450"/>
      <c r="J9" s="452"/>
      <c r="K9" s="452"/>
      <c r="L9" s="452"/>
      <c r="M9" s="452"/>
      <c r="N9" s="452"/>
      <c r="O9" s="452"/>
      <c r="P9" s="452"/>
      <c r="Q9" s="453"/>
      <c r="R9" s="4"/>
    </row>
    <row r="10" spans="1:18" ht="8.25" customHeight="1" x14ac:dyDescent="0.25">
      <c r="B10" s="4"/>
      <c r="C10" s="85"/>
      <c r="D10" s="4"/>
      <c r="E10" s="4"/>
      <c r="F10" s="4"/>
      <c r="G10" s="4"/>
      <c r="H10" s="4"/>
      <c r="I10" s="4"/>
      <c r="J10" s="4"/>
      <c r="K10" s="85"/>
      <c r="L10" s="4"/>
      <c r="M10" s="4"/>
      <c r="N10" s="4"/>
      <c r="O10" s="4"/>
      <c r="P10" s="4"/>
      <c r="Q10" s="4"/>
      <c r="R10" s="4"/>
    </row>
    <row r="11" spans="1:18" ht="8.25" customHeight="1" x14ac:dyDescent="0.25">
      <c r="B11" s="4"/>
      <c r="C11" s="85"/>
      <c r="D11" s="4"/>
      <c r="E11" s="4"/>
      <c r="F11" s="4"/>
      <c r="G11" s="4"/>
      <c r="H11" s="4"/>
      <c r="I11" s="4"/>
      <c r="J11" s="4"/>
      <c r="K11" s="85"/>
      <c r="L11" s="4"/>
      <c r="M11" s="4"/>
      <c r="N11" s="4"/>
      <c r="O11" s="4"/>
      <c r="P11" s="4"/>
      <c r="Q11" s="4"/>
      <c r="R11" s="4"/>
    </row>
    <row r="12" spans="1:18" ht="30" customHeight="1" x14ac:dyDescent="0.25">
      <c r="B12" s="4"/>
      <c r="C12" s="297" t="s">
        <v>96</v>
      </c>
      <c r="D12" s="4"/>
      <c r="E12" s="4"/>
      <c r="F12" s="4"/>
      <c r="G12" s="4"/>
      <c r="H12" s="4"/>
      <c r="I12" s="4"/>
      <c r="J12" s="4"/>
      <c r="K12" s="297" t="s">
        <v>96</v>
      </c>
      <c r="L12" s="4"/>
      <c r="M12" s="4"/>
      <c r="N12" s="4"/>
      <c r="O12" s="4"/>
      <c r="P12" s="4"/>
      <c r="Q12" s="4"/>
      <c r="R12" s="4"/>
    </row>
    <row r="13" spans="1:18" ht="30" customHeight="1" x14ac:dyDescent="0.25">
      <c r="A13" s="298">
        <v>1</v>
      </c>
      <c r="B13" s="4"/>
      <c r="C13" s="83" t="str">
        <f ca="1">IFERROR(OFFSET('START - AWARD DETAILS'!$D$21,MATCH($A13,'START - AWARD DETAILS'!$C$21:$C$40,0)-1,0),"")</f>
        <v>CORE</v>
      </c>
      <c r="D13" s="4"/>
      <c r="E13" s="4"/>
      <c r="F13" s="4"/>
      <c r="G13" s="4"/>
      <c r="H13" s="4"/>
      <c r="I13" s="4"/>
      <c r="J13" s="4"/>
      <c r="K13" s="83">
        <f ca="1">IFERROR(OFFSET('START - AWARD DETAILS'!$D$21,MATCH($A13+1,'START - AWARD DETAILS'!$C$21:$C$40,0)-1,0),"")</f>
        <v>0</v>
      </c>
      <c r="L13" s="4"/>
      <c r="M13" s="4"/>
      <c r="N13" s="4"/>
      <c r="O13" s="4"/>
      <c r="P13" s="4"/>
      <c r="Q13" s="4"/>
      <c r="R13" s="4"/>
    </row>
    <row r="14" spans="1:18" ht="30" customHeight="1" thickBot="1" x14ac:dyDescent="0.3">
      <c r="B14" s="4"/>
      <c r="C14" s="85"/>
      <c r="D14" s="4"/>
      <c r="E14" s="4"/>
      <c r="F14" s="4"/>
      <c r="G14" s="4"/>
      <c r="H14" s="4"/>
      <c r="I14" s="4"/>
      <c r="J14" s="4"/>
      <c r="K14" s="85"/>
      <c r="L14" s="4"/>
      <c r="M14" s="4"/>
      <c r="N14" s="4"/>
      <c r="O14" s="4"/>
      <c r="P14" s="4"/>
      <c r="Q14" s="4"/>
      <c r="R14" s="4"/>
    </row>
    <row r="15" spans="1:18" ht="30" customHeight="1" thickBot="1" x14ac:dyDescent="0.3">
      <c r="B15" s="4"/>
      <c r="C15" s="85"/>
      <c r="D15" s="299" t="s">
        <v>97</v>
      </c>
      <c r="E15" s="300" t="s">
        <v>98</v>
      </c>
      <c r="F15" s="300" t="s">
        <v>99</v>
      </c>
      <c r="G15" s="300" t="s">
        <v>100</v>
      </c>
      <c r="H15" s="301" t="s">
        <v>101</v>
      </c>
      <c r="I15" s="302" t="s">
        <v>102</v>
      </c>
      <c r="J15" s="4"/>
      <c r="K15" s="85"/>
      <c r="L15" s="299" t="s">
        <v>97</v>
      </c>
      <c r="M15" s="300" t="s">
        <v>98</v>
      </c>
      <c r="N15" s="300" t="s">
        <v>99</v>
      </c>
      <c r="O15" s="300" t="s">
        <v>100</v>
      </c>
      <c r="P15" s="301" t="s">
        <v>101</v>
      </c>
      <c r="Q15" s="302" t="s">
        <v>102</v>
      </c>
      <c r="R15" s="4"/>
    </row>
    <row r="16" spans="1:18" ht="30" customHeight="1" x14ac:dyDescent="0.25">
      <c r="B16" s="4"/>
      <c r="C16" s="303" t="s">
        <v>15</v>
      </c>
      <c r="D16" s="138">
        <f ca="1">SUMIF('2. Staff Costs (Annual)'!$G$13:$G$312,'Summary All Theme Costs'!$C$13,'2. Staff Costs (Annual)'!$N$13:$N$312)</f>
        <v>0</v>
      </c>
      <c r="E16" s="97">
        <f ca="1">SUMIF('2. Staff Costs (Annual)'!$G$13:$G$312,'Summary All Theme Costs'!$C$13,'2. Staff Costs (Annual)'!$S$13:$S$312)</f>
        <v>0</v>
      </c>
      <c r="F16" s="97">
        <f ca="1">SUMIF('2. Staff Costs (Annual)'!$G$13:$G$312,'Summary All Theme Costs'!$C$13,'2. Staff Costs (Annual)'!$X$13:$X$312)</f>
        <v>0</v>
      </c>
      <c r="G16" s="97">
        <f ca="1">SUMIF('2. Staff Costs (Annual)'!$G$13:$G$312,'Summary All Theme Costs'!$C$13,'2. Staff Costs (Annual)'!$AC$13:$AC$312)</f>
        <v>0</v>
      </c>
      <c r="H16" s="98">
        <f ca="1">SUMIF('2. Staff Costs (Annual)'!$G$13:$G$312,'Summary All Theme Costs'!$C$13,'2. Staff Costs (Annual)'!$AH$13:$AH$312)</f>
        <v>0</v>
      </c>
      <c r="I16" s="304">
        <f ca="1">SUM(D16:H16)</f>
        <v>0</v>
      </c>
      <c r="J16" s="4"/>
      <c r="K16" s="303" t="s">
        <v>15</v>
      </c>
      <c r="L16" s="138">
        <f ca="1">SUMIF('2. Staff Costs (Annual)'!$G$13:$G$312,'Summary All Theme Costs'!$K$13,'2. Staff Costs (Annual)'!$N$13:$N$312)</f>
        <v>0</v>
      </c>
      <c r="M16" s="97">
        <f ca="1">SUMIF('2. Staff Costs (Annual)'!$G$13:$G$312,'Summary All Theme Costs'!$K$13,'2. Staff Costs (Annual)'!$S$13:$S$312)</f>
        <v>0</v>
      </c>
      <c r="N16" s="97">
        <f ca="1">SUMIF('2. Staff Costs (Annual)'!$G$13:$G$312,'Summary All Theme Costs'!$K$13,'2. Staff Costs (Annual)'!$X$13:$X$312)</f>
        <v>0</v>
      </c>
      <c r="O16" s="97">
        <f ca="1">SUMIF('2. Staff Costs (Annual)'!$G$13:$G$312,'Summary All Theme Costs'!$K$13,'2. Staff Costs (Annual)'!$AC$13:$AC$312)</f>
        <v>0</v>
      </c>
      <c r="P16" s="98">
        <f ca="1">SUMIF('2. Staff Costs (Annual)'!$G$13:$G$312,'Summary All Theme Costs'!$K$13,'2. Staff Costs (Annual)'!$AH$13:$AH$312)</f>
        <v>0</v>
      </c>
      <c r="Q16" s="304">
        <f ca="1">SUM(L16:P16)</f>
        <v>0</v>
      </c>
      <c r="R16" s="4"/>
    </row>
    <row r="17" spans="1:18" ht="30" customHeight="1" x14ac:dyDescent="0.25">
      <c r="B17" s="4"/>
      <c r="C17" s="162" t="s">
        <v>632</v>
      </c>
      <c r="D17" s="139">
        <f ca="1">SUMIF('3.Travel,Subsistence&amp;Conference'!$H$12:$H$70,'Summary All Theme Costs'!$C$13,'3.Travel,Subsistence&amp;Conference'!$K$12:$K$70)</f>
        <v>0</v>
      </c>
      <c r="E17" s="139">
        <f ca="1">SUMIF('3.Travel,Subsistence&amp;Conference'!$H$12:$H$70,'Summary All Theme Costs'!$C$13,'3.Travel,Subsistence&amp;Conference'!$L$12:$L$70)</f>
        <v>0</v>
      </c>
      <c r="F17" s="139">
        <f ca="1">SUMIF('3.Travel,Subsistence&amp;Conference'!$H$12:$H$70,'Summary All Theme Costs'!$C$13,'3.Travel,Subsistence&amp;Conference'!$M$12:$M$70)</f>
        <v>0</v>
      </c>
      <c r="G17" s="139">
        <f ca="1">SUMIF('3.Travel,Subsistence&amp;Conference'!$H$12:$H$70,'Summary All Theme Costs'!$C$13,'3.Travel,Subsistence&amp;Conference'!$O$12:$O$70)</f>
        <v>0</v>
      </c>
      <c r="H17" s="139">
        <f ca="1">SUMIF('3.Travel,Subsistence&amp;Conference'!$H$12:$H$70,'Summary All Theme Costs'!$C$13,'3.Travel,Subsistence&amp;Conference'!$Q$12:$Q$70)</f>
        <v>0</v>
      </c>
      <c r="I17" s="305">
        <f t="shared" ref="I17:I24" ca="1" si="0">SUM(D17:H17)</f>
        <v>0</v>
      </c>
      <c r="J17" s="4"/>
      <c r="K17" s="162" t="s">
        <v>632</v>
      </c>
      <c r="L17" s="139">
        <f ca="1">SUMIF('3.Travel,Subsistence&amp;Conference'!$H$12:$H$70,'Summary All Theme Costs'!$K$13,'3.Travel,Subsistence&amp;Conference'!$K$12:$K$70)</f>
        <v>0</v>
      </c>
      <c r="M17" s="139">
        <f ca="1">SUMIF('3.Travel,Subsistence&amp;Conference'!$H$12:$H$70,'Summary All Theme Costs'!$K$13,'3.Travel,Subsistence&amp;Conference'!$M$12:$M$70)</f>
        <v>0</v>
      </c>
      <c r="N17" s="139">
        <f ca="1">SUMIF('3.Travel,Subsistence&amp;Conference'!$H$12:$H$70,'Summary All Theme Costs'!$K$13,'3.Travel,Subsistence&amp;Conference'!$O$12:$O$70)</f>
        <v>0</v>
      </c>
      <c r="O17" s="139">
        <f ca="1">SUMIF('3.Travel,Subsistence&amp;Conference'!$H$12:$H$70,'Summary All Theme Costs'!$K$13,'3.Travel,Subsistence&amp;Conference'!$O$12:$O$70)</f>
        <v>0</v>
      </c>
      <c r="P17" s="139">
        <f ca="1">SUMIF('3.Travel,Subsistence&amp;Conference'!$H$12:$H$70,'Summary All Theme Costs'!$K$13,'3.Travel,Subsistence&amp;Conference'!$S$12:$S$70)</f>
        <v>0</v>
      </c>
      <c r="Q17" s="305">
        <f t="shared" ref="Q17:Q24" ca="1" si="1">SUM(L17:P17)</f>
        <v>0</v>
      </c>
      <c r="R17" s="4"/>
    </row>
    <row r="18" spans="1:18" ht="30" customHeight="1" x14ac:dyDescent="0.25">
      <c r="B18" s="4"/>
      <c r="C18" s="162" t="s">
        <v>17</v>
      </c>
      <c r="D18" s="139">
        <f ca="1">SUMIF('4. Equipment'!$G$12:$G$82,'Summary All Theme Costs'!$C$13,'4. Equipment'!$J$12:$J$82)</f>
        <v>0</v>
      </c>
      <c r="E18" s="139">
        <f ca="1">SUMIF('4. Equipment'!$G$12:$G$82,'Summary All Theme Costs'!$C$13,'4. Equipment'!$L$12:$L$82)</f>
        <v>0</v>
      </c>
      <c r="F18" s="139">
        <f ca="1">SUMIF('4. Equipment'!$G$12:$G$82,'Summary All Theme Costs'!$C$13,'4. Equipment'!$N$12:$N$82)</f>
        <v>0</v>
      </c>
      <c r="G18" s="139">
        <f ca="1">SUMIF('4. Equipment'!$G$12:$G$82,'Summary All Theme Costs'!$C$13,'4. Equipment'!$P$12:$P$82)</f>
        <v>0</v>
      </c>
      <c r="H18" s="139">
        <f ca="1">SUMIF('4. Equipment'!$G$12:$G$82,'Summary All Theme Costs'!$C$13,'4. Equipment'!$R$12:$R$82)</f>
        <v>0</v>
      </c>
      <c r="I18" s="305">
        <f t="shared" ca="1" si="0"/>
        <v>0</v>
      </c>
      <c r="J18" s="4"/>
      <c r="K18" s="162" t="s">
        <v>17</v>
      </c>
      <c r="L18" s="139">
        <f ca="1">SUMIF('4. Equipment'!$G$12:$G$82,'Summary All Theme Costs'!$K$13,'4. Equipment'!$J$12:$J$82)</f>
        <v>0</v>
      </c>
      <c r="M18" s="139">
        <f ca="1">SUMIF('4. Equipment'!$G$12:$G$82,'Summary All Theme Costs'!$K$13,'4. Equipment'!$L$12:$L$82)</f>
        <v>0</v>
      </c>
      <c r="N18" s="139">
        <f ca="1">SUMIF('4. Equipment'!$G$12:$G$82,'Summary All Theme Costs'!$K$13,'4. Equipment'!$N$12:$N$82)</f>
        <v>0</v>
      </c>
      <c r="O18" s="139">
        <f ca="1">SUMIF('4. Equipment'!$G$12:$G$82,'Summary All Theme Costs'!$K$13,'4. Equipment'!$P$12:$P$82)</f>
        <v>0</v>
      </c>
      <c r="P18" s="139">
        <f ca="1">SUMIF('4. Equipment'!$G$12:$G$82,'Summary All Theme Costs'!$K$13,'4. Equipment'!$R$12:$R$82)</f>
        <v>0</v>
      </c>
      <c r="Q18" s="305">
        <f t="shared" ca="1" si="1"/>
        <v>0</v>
      </c>
      <c r="R18" s="4"/>
    </row>
    <row r="19" spans="1:18" ht="30" customHeight="1" x14ac:dyDescent="0.25">
      <c r="B19" s="4"/>
      <c r="C19" s="162" t="s">
        <v>18</v>
      </c>
      <c r="D19" s="139">
        <f ca="1">SUMIF('5. Consumables'!$G$12:$G$61,'Summary All Theme Costs'!$C$13,'5. Consumables'!$J$12:$J$61)</f>
        <v>0</v>
      </c>
      <c r="E19" s="139">
        <f ca="1">SUMIF('5. Consumables'!$G$12:$G$61,'Summary All Theme Costs'!$C$13,'5. Consumables'!$L$12:$L$61)</f>
        <v>0</v>
      </c>
      <c r="F19" s="139">
        <f ca="1">SUMIF('5. Consumables'!$G$12:$G$61,'Summary All Theme Costs'!$C$13,'5. Consumables'!$N$12:$N$61)</f>
        <v>0</v>
      </c>
      <c r="G19" s="139">
        <f ca="1">SUMIF('5. Consumables'!$G$12:$G$61,'Summary All Theme Costs'!$C$13,'5. Consumables'!$P$12:$P$61)</f>
        <v>0</v>
      </c>
      <c r="H19" s="139">
        <f ca="1">SUMIF('5. Consumables'!$G$12:$G$61,'Summary All Theme Costs'!$C$13,'5. Consumables'!$R$12:$R$61)</f>
        <v>0</v>
      </c>
      <c r="I19" s="305">
        <f t="shared" ca="1" si="0"/>
        <v>0</v>
      </c>
      <c r="J19" s="4"/>
      <c r="K19" s="162" t="s">
        <v>18</v>
      </c>
      <c r="L19" s="139">
        <f ca="1">SUMIF('5. Consumables'!$G$12:$G$61,'Summary All Theme Costs'!$K$13,'5. Consumables'!$J$12:$J$61)</f>
        <v>0</v>
      </c>
      <c r="M19" s="139">
        <f ca="1">SUMIF('5. Consumables'!$G$12:$G$61,'Summary All Theme Costs'!$K$13,'5. Consumables'!$L$12:$L$61)</f>
        <v>0</v>
      </c>
      <c r="N19" s="139">
        <f ca="1">SUMIF('5. Consumables'!$G$12:$G$61,'Summary All Theme Costs'!$K$13,'5. Consumables'!$N$12:$N$61)</f>
        <v>0</v>
      </c>
      <c r="O19" s="139">
        <f ca="1">SUMIF('5. Consumables'!$G$12:$G$61,'Summary All Theme Costs'!$K$13,'5. Consumables'!$P$12:$P$61)</f>
        <v>0</v>
      </c>
      <c r="P19" s="139">
        <f ca="1">SUMIF('5. Consumables'!$G$12:$G$61,'Summary All Theme Costs'!$K$13,'5. Consumables'!$R$12:$R$61)</f>
        <v>0</v>
      </c>
      <c r="Q19" s="305">
        <f t="shared" ca="1" si="1"/>
        <v>0</v>
      </c>
      <c r="R19" s="4"/>
    </row>
    <row r="20" spans="1:18" ht="30" customHeight="1" x14ac:dyDescent="0.25">
      <c r="B20" s="4"/>
      <c r="C20" s="162" t="s">
        <v>630</v>
      </c>
      <c r="D20" s="139">
        <f ca="1">SUMIF('6. CEI'!$G$12:$G$61,'Summary All Theme Costs'!$C$13,'6. CEI'!$J$12:$J$61)</f>
        <v>0</v>
      </c>
      <c r="E20" s="139">
        <f ca="1">SUMIF('6. CEI'!$G$12:$G$61,'Summary All Theme Costs'!$C$13,'6. CEI'!$L$12:$L$61)</f>
        <v>0</v>
      </c>
      <c r="F20" s="139">
        <f ca="1">SUMIF('6. CEI'!$G$12:$G$61,'Summary All Theme Costs'!$C$13,'6. CEI'!$N$12:$N$61)</f>
        <v>0</v>
      </c>
      <c r="G20" s="139">
        <f ca="1">SUMIF('6. CEI'!$G$12:$G$61,'Summary All Theme Costs'!$C$13,'6. CEI'!$P$12:$P$61)</f>
        <v>0</v>
      </c>
      <c r="H20" s="139">
        <f ca="1">SUMIF('6. CEI'!$G$12:$G$61,'Summary All Theme Costs'!$C$13,'6. CEI'!$R$12:$R$61)</f>
        <v>0</v>
      </c>
      <c r="I20" s="305">
        <f t="shared" ca="1" si="0"/>
        <v>0</v>
      </c>
      <c r="J20" s="4"/>
      <c r="K20" s="162" t="s">
        <v>630</v>
      </c>
      <c r="L20" s="139">
        <f ca="1">SUMIF('6. CEI'!$G$12:$G$61,'Summary All Theme Costs'!$K$13,'6. CEI'!$J$12:$J$61)</f>
        <v>0</v>
      </c>
      <c r="M20" s="139">
        <f ca="1">SUMIF('6. CEI'!$G$12:$G$61,'Summary All Theme Costs'!$K$13,'6. CEI'!$L$12:$L$61)</f>
        <v>0</v>
      </c>
      <c r="N20" s="139">
        <f ca="1">SUMIF('6. CEI'!$G$12:$G$61,'Summary All Theme Costs'!$K$13,'6. CEI'!$N$12:$N$61)</f>
        <v>0</v>
      </c>
      <c r="O20" s="139">
        <f ca="1">SUMIF('6. CEI'!$G$12:$G$61,'Summary All Theme Costs'!$K$13,'6. CEI'!$P$12:$P$61)</f>
        <v>0</v>
      </c>
      <c r="P20" s="139">
        <f ca="1">SUMIF('6. CEI'!$G$12:$G$61,'Summary All Theme Costs'!$K$13,'6. CEI'!$R$12:$R$61)</f>
        <v>0</v>
      </c>
      <c r="Q20" s="305">
        <f t="shared" ca="1" si="1"/>
        <v>0</v>
      </c>
      <c r="R20" s="4"/>
    </row>
    <row r="21" spans="1:18" ht="30" customHeight="1" x14ac:dyDescent="0.25">
      <c r="B21" s="4"/>
      <c r="C21" s="162" t="s">
        <v>20</v>
      </c>
      <c r="D21" s="139">
        <f ca="1">SUMIF('7. Dissemination'!$G$12:$G$61,'Summary All Theme Costs'!$C$13,'7. Dissemination'!$J$12:$J$61)</f>
        <v>0</v>
      </c>
      <c r="E21" s="139">
        <f ca="1">SUMIF('7. Dissemination'!$G$12:$G$61,'Summary All Theme Costs'!$C$13,'7. Dissemination'!$L$12:$L$61)</f>
        <v>0</v>
      </c>
      <c r="F21" s="139">
        <f ca="1">SUMIF('7. Dissemination'!$G$12:$G$61,'Summary All Theme Costs'!$C$13,'7. Dissemination'!$N$12:$N$61)</f>
        <v>0</v>
      </c>
      <c r="G21" s="139">
        <f ca="1">SUMIF('7. Dissemination'!$G$12:$G$61,'Summary All Theme Costs'!$C$13,'7. Dissemination'!$P$12:$P$61)</f>
        <v>0</v>
      </c>
      <c r="H21" s="139">
        <f ca="1">SUMIF('7. Dissemination'!$G$12:$G$61,'Summary All Theme Costs'!$C$13,'7. Dissemination'!$R$12:$R$61)</f>
        <v>0</v>
      </c>
      <c r="I21" s="305">
        <f t="shared" ca="1" si="0"/>
        <v>0</v>
      </c>
      <c r="J21" s="4"/>
      <c r="K21" s="162" t="s">
        <v>20</v>
      </c>
      <c r="L21" s="139">
        <f ca="1">SUMIF('7. Dissemination'!$G$12:$G$61,'Summary All Theme Costs'!$K$13,'7. Dissemination'!$J$12:$J$61)</f>
        <v>0</v>
      </c>
      <c r="M21" s="139">
        <f ca="1">SUMIF('7. Dissemination'!$G$12:$G$61,'Summary All Theme Costs'!$K$13,'7. Dissemination'!$L$12:$L$61)</f>
        <v>0</v>
      </c>
      <c r="N21" s="139">
        <f ca="1">SUMIF('7. Dissemination'!$G$12:$G$61,'Summary All Theme Costs'!$K$13,'7. Dissemination'!$N$12:$N$61)</f>
        <v>0</v>
      </c>
      <c r="O21" s="139">
        <f ca="1">SUMIF('7. Dissemination'!$G$12:$G$61,'Summary All Theme Costs'!$K$13,'7. Dissemination'!$P$12:$P$61)</f>
        <v>0</v>
      </c>
      <c r="P21" s="139">
        <f ca="1">SUMIF('7. Dissemination'!$G$12:$G$61,'Summary All Theme Costs'!$K$13,'7. Dissemination'!$R$12:$R$61)</f>
        <v>0</v>
      </c>
      <c r="Q21" s="305">
        <f t="shared" ca="1" si="1"/>
        <v>0</v>
      </c>
      <c r="R21" s="4"/>
    </row>
    <row r="22" spans="1:18" ht="30" customHeight="1" x14ac:dyDescent="0.25">
      <c r="B22" s="4"/>
      <c r="C22" s="162" t="s">
        <v>631</v>
      </c>
      <c r="D22" s="139">
        <f ca="1">SUMIF('8.MonitoringEvaluation&amp;Learning'!$G$12:$G$61,'Summary All Theme Costs'!$C$13,'8.MonitoringEvaluation&amp;Learning'!$J$12:$J$61)</f>
        <v>0</v>
      </c>
      <c r="E22" s="139">
        <f ca="1">SUMIF('8.MonitoringEvaluation&amp;Learning'!$G$12:$G$61,'Summary All Theme Costs'!$C$13,'8.MonitoringEvaluation&amp;Learning'!$L$12:$L$61)</f>
        <v>0</v>
      </c>
      <c r="F22" s="139">
        <f ca="1">SUMIF('8.MonitoringEvaluation&amp;Learning'!$G$12:$G$61,'Summary All Theme Costs'!$C$13,'8.MonitoringEvaluation&amp;Learning'!$N$12:$N$61)</f>
        <v>0</v>
      </c>
      <c r="G22" s="139">
        <f ca="1">SUMIF('8.MonitoringEvaluation&amp;Learning'!$G$12:$G$61,'Summary All Theme Costs'!$C$13,'8.MonitoringEvaluation&amp;Learning'!$P$12:$P$61)</f>
        <v>0</v>
      </c>
      <c r="H22" s="139">
        <f ca="1">SUMIF('8.MonitoringEvaluation&amp;Learning'!$G$12:$G$61,'Summary All Theme Costs'!$C$13,'8.MonitoringEvaluation&amp;Learning'!$R$12:$R$61)</f>
        <v>0</v>
      </c>
      <c r="I22" s="305">
        <f t="shared" ca="1" si="0"/>
        <v>0</v>
      </c>
      <c r="J22" s="4"/>
      <c r="K22" s="162" t="s">
        <v>631</v>
      </c>
      <c r="L22" s="139">
        <f ca="1">SUMIF('8.MonitoringEvaluation&amp;Learning'!$G$12:$G$61,'Summary All Theme Costs'!$K$13,'8.MonitoringEvaluation&amp;Learning'!$J$12:$J$61)</f>
        <v>0</v>
      </c>
      <c r="M22" s="139">
        <f ca="1">SUMIF('8.MonitoringEvaluation&amp;Learning'!$G$12:$G$61,'Summary All Theme Costs'!$K$13,'8.MonitoringEvaluation&amp;Learning'!$L$12:$L$61)</f>
        <v>0</v>
      </c>
      <c r="N22" s="139">
        <f ca="1">SUMIF('8.MonitoringEvaluation&amp;Learning'!$G$12:$G$61,'Summary All Theme Costs'!$K$13,'8.MonitoringEvaluation&amp;Learning'!$N$12:$N$61)</f>
        <v>0</v>
      </c>
      <c r="O22" s="139">
        <f ca="1">SUMIF('8.MonitoringEvaluation&amp;Learning'!$G$12:$G$61,'Summary All Theme Costs'!$K$13,'8.MonitoringEvaluation&amp;Learning'!$P$12:$P$61)</f>
        <v>0</v>
      </c>
      <c r="P22" s="139">
        <f ca="1">SUMIF('8.MonitoringEvaluation&amp;Learning'!$G$12:$G$61,'Summary All Theme Costs'!$K$13,'8.MonitoringEvaluation&amp;Learning'!$R$12:$R$61)</f>
        <v>0</v>
      </c>
      <c r="Q22" s="305">
        <f ca="1">SUM(L22:P22)</f>
        <v>0</v>
      </c>
      <c r="R22" s="4"/>
    </row>
    <row r="23" spans="1:18" ht="30" customHeight="1" x14ac:dyDescent="0.25">
      <c r="B23" s="4"/>
      <c r="C23" s="162" t="s">
        <v>22</v>
      </c>
      <c r="D23" s="139">
        <f ca="1">SUMIF('9. Other Direct Costs '!$G$12:$G$61,'Summary All Theme Costs'!$C$13,'9. Other Direct Costs '!$J$12:$J$61)</f>
        <v>0</v>
      </c>
      <c r="E23" s="139">
        <f ca="1">SUMIF('9. Other Direct Costs '!$G$12:$G$61,'Summary All Theme Costs'!$C$13,'9. Other Direct Costs '!$L$12:$L$61)</f>
        <v>0</v>
      </c>
      <c r="F23" s="139">
        <f ca="1">SUMIF('9. Other Direct Costs '!$G$12:$G$61,'Summary All Theme Costs'!$C$13,'9. Other Direct Costs '!$N$12:$N$61)</f>
        <v>0</v>
      </c>
      <c r="G23" s="139">
        <f ca="1">SUMIF('9. Other Direct Costs '!$G$12:$G$61,'Summary All Theme Costs'!$C$13,'9. Other Direct Costs '!$P$12:$P$61)</f>
        <v>0</v>
      </c>
      <c r="H23" s="139">
        <f ca="1">SUMIF('9. Other Direct Costs '!$G$12:$G$61,'Summary All Theme Costs'!$C$13,'9. Other Direct Costs '!$R$12:$R$61)</f>
        <v>0</v>
      </c>
      <c r="I23" s="305">
        <f t="shared" ca="1" si="0"/>
        <v>0</v>
      </c>
      <c r="J23" s="4"/>
      <c r="K23" s="162" t="s">
        <v>22</v>
      </c>
      <c r="L23" s="139">
        <f ca="1">SUMIF('9. Other Direct Costs '!$G$12:$G$61,'Summary All Theme Costs'!$K$13,'9. Other Direct Costs '!$J$12:$J$61)</f>
        <v>0</v>
      </c>
      <c r="M23" s="139">
        <f ca="1">SUMIF('9. Other Direct Costs '!$G$12:$G$61,'Summary All Theme Costs'!$K$13,'9. Other Direct Costs '!$L$12:$L$61)</f>
        <v>0</v>
      </c>
      <c r="N23" s="139">
        <f ca="1">SUMIF('9. Other Direct Costs '!$G$12:$G$61,'Summary All Theme Costs'!$K$13,'9. Other Direct Costs '!$N$12:$N$61)</f>
        <v>0</v>
      </c>
      <c r="O23" s="139">
        <f ca="1">SUMIF('9. Other Direct Costs '!$G$12:$G$61,'Summary All Theme Costs'!$K$13,'9. Other Direct Costs '!$P$12:$P$61)</f>
        <v>0</v>
      </c>
      <c r="P23" s="139">
        <f ca="1">SUMIF('9. Other Direct Costs '!$G$12:$G$61,'Summary All Theme Costs'!$K$13,'9. Other Direct Costs '!$R$12:$R$61)</f>
        <v>0</v>
      </c>
      <c r="Q23" s="305">
        <f t="shared" ca="1" si="1"/>
        <v>0</v>
      </c>
      <c r="R23" s="4"/>
    </row>
    <row r="24" spans="1:18" ht="30" customHeight="1" thickBot="1" x14ac:dyDescent="0.3">
      <c r="B24" s="4"/>
      <c r="C24" s="306" t="s">
        <v>633</v>
      </c>
      <c r="D24" s="139">
        <f ca="1">SUMIF('10. Indirect Costs'!$F$13:$F$62,'Summary All Theme Costs'!$C$13,'10. Indirect Costs'!$L$13:$L$62)</f>
        <v>0</v>
      </c>
      <c r="E24" s="139">
        <f ca="1">SUMIF('10. Indirect Costs'!$F$13:$F$62,'Summary All Theme Costs'!$C$13,'10. Indirect Costs'!$P$13:$P$62)</f>
        <v>0</v>
      </c>
      <c r="F24" s="139">
        <f ca="1">SUMIF('10. Indirect Costs'!$F$13:$F$62,'Summary All Theme Costs'!$C$13,'10. Indirect Costs'!$T$13:$T$62)</f>
        <v>0</v>
      </c>
      <c r="G24" s="139">
        <f ca="1">SUMIF('10. Indirect Costs'!$F$13:$F$62,'Summary All Theme Costs'!$C$13,'10. Indirect Costs'!$X$13:$X$62)</f>
        <v>0</v>
      </c>
      <c r="H24" s="139">
        <f ca="1">SUMIF('10. Indirect Costs'!$F$13:$F$62,'Summary All Theme Costs'!$C$13,'10. Indirect Costs'!$AB$13:$AB$62)</f>
        <v>0</v>
      </c>
      <c r="I24" s="305">
        <f t="shared" ca="1" si="0"/>
        <v>0</v>
      </c>
      <c r="J24" s="4"/>
      <c r="K24" s="306" t="s">
        <v>633</v>
      </c>
      <c r="L24" s="139">
        <f ca="1">SUMIF('10. Indirect Costs'!$F$13:$F$62,'Summary All Theme Costs'!$K$13,'10. Indirect Costs'!$L$13:$L$62)</f>
        <v>0</v>
      </c>
      <c r="M24" s="139">
        <f ca="1">SUMIF('10. Indirect Costs'!$F$13:$F$62,'Summary All Theme Costs'!$K$13,'10. Indirect Costs'!$P$13:$P$62)</f>
        <v>0</v>
      </c>
      <c r="N24" s="139">
        <f ca="1">SUMIF('10. Indirect Costs'!$F$13:$F$62,'Summary All Theme Costs'!$K$13,'10. Indirect Costs'!$T$13:$T$62)</f>
        <v>0</v>
      </c>
      <c r="O24" s="139">
        <f ca="1">SUMIF('10. Indirect Costs'!$F$13:$F$62,'Summary All Theme Costs'!$K$13,'10. Indirect Costs'!$X$13:$X$62)</f>
        <v>0</v>
      </c>
      <c r="P24" s="139">
        <f ca="1">SUMIF('10. Indirect Costs'!$F$13:$F$62,'Summary All Theme Costs'!$K$13,'10. Indirect Costs'!$AB$13:$AB$62)</f>
        <v>0</v>
      </c>
      <c r="Q24" s="305">
        <f t="shared" ca="1" si="1"/>
        <v>0</v>
      </c>
      <c r="R24" s="4"/>
    </row>
    <row r="25" spans="1:18" ht="30" customHeight="1" thickBot="1" x14ac:dyDescent="0.3">
      <c r="B25" s="4"/>
      <c r="C25" s="307" t="s">
        <v>103</v>
      </c>
      <c r="D25" s="308">
        <f t="shared" ref="D25:I25" ca="1" si="2">SUM(D16:D24)</f>
        <v>0</v>
      </c>
      <c r="E25" s="309">
        <f t="shared" ca="1" si="2"/>
        <v>0</v>
      </c>
      <c r="F25" s="309">
        <f t="shared" ca="1" si="2"/>
        <v>0</v>
      </c>
      <c r="G25" s="309">
        <f t="shared" ca="1" si="2"/>
        <v>0</v>
      </c>
      <c r="H25" s="310">
        <f t="shared" ca="1" si="2"/>
        <v>0</v>
      </c>
      <c r="I25" s="311">
        <f t="shared" ca="1" si="2"/>
        <v>0</v>
      </c>
      <c r="J25" s="4"/>
      <c r="K25" s="307" t="s">
        <v>103</v>
      </c>
      <c r="L25" s="309">
        <f t="shared" ref="L25:Q25" ca="1" si="3">SUM(L16:L24)</f>
        <v>0</v>
      </c>
      <c r="M25" s="309">
        <f t="shared" ca="1" si="3"/>
        <v>0</v>
      </c>
      <c r="N25" s="309">
        <f t="shared" ca="1" si="3"/>
        <v>0</v>
      </c>
      <c r="O25" s="309">
        <f t="shared" ca="1" si="3"/>
        <v>0</v>
      </c>
      <c r="P25" s="309">
        <f t="shared" ca="1" si="3"/>
        <v>0</v>
      </c>
      <c r="Q25" s="311">
        <f t="shared" ca="1" si="3"/>
        <v>0</v>
      </c>
      <c r="R25" s="4"/>
    </row>
    <row r="26" spans="1:18" ht="30" customHeight="1" x14ac:dyDescent="0.25">
      <c r="A26" s="298">
        <f>A13+2</f>
        <v>3</v>
      </c>
      <c r="B26" s="4"/>
      <c r="C26" s="297" t="s">
        <v>96</v>
      </c>
      <c r="D26" s="4"/>
      <c r="E26" s="4"/>
      <c r="F26" s="4"/>
      <c r="G26" s="4"/>
      <c r="H26" s="4"/>
      <c r="I26" s="4"/>
      <c r="J26" s="4"/>
      <c r="K26" s="297" t="s">
        <v>96</v>
      </c>
      <c r="L26" s="4"/>
      <c r="M26" s="4"/>
      <c r="N26" s="4"/>
      <c r="O26" s="4"/>
      <c r="P26" s="4"/>
      <c r="Q26" s="4"/>
      <c r="R26" s="4"/>
    </row>
    <row r="27" spans="1:18" ht="30" customHeight="1" x14ac:dyDescent="0.25">
      <c r="B27" s="4"/>
      <c r="C27" s="83">
        <f ca="1">IFERROR(OFFSET('START - AWARD DETAILS'!$D$21,MATCH($A26,'START - AWARD DETAILS'!$C$21:$C$40,0)-1,0),"")</f>
        <v>0</v>
      </c>
      <c r="D27" s="4"/>
      <c r="E27" s="4"/>
      <c r="F27" s="4"/>
      <c r="G27" s="4"/>
      <c r="H27" s="4"/>
      <c r="I27" s="4"/>
      <c r="J27" s="4"/>
      <c r="K27" s="83">
        <f ca="1">IFERROR(OFFSET('START - AWARD DETAILS'!$D$21,MATCH($A26+1,'START - AWARD DETAILS'!$C$21:$C$40,0)-1,0),"")</f>
        <v>0</v>
      </c>
      <c r="L27" s="4"/>
      <c r="M27" s="4"/>
      <c r="N27" s="4"/>
      <c r="O27" s="4"/>
      <c r="P27" s="4"/>
      <c r="Q27" s="4"/>
      <c r="R27" s="4"/>
    </row>
    <row r="28" spans="1:18" ht="30" customHeight="1" thickBot="1" x14ac:dyDescent="0.3">
      <c r="B28" s="4"/>
      <c r="C28" s="85"/>
      <c r="D28" s="4"/>
      <c r="E28" s="4"/>
      <c r="F28" s="4"/>
      <c r="G28" s="4"/>
      <c r="H28" s="4"/>
      <c r="I28" s="4"/>
      <c r="J28" s="4"/>
      <c r="K28" s="85"/>
      <c r="L28" s="4"/>
      <c r="M28" s="4"/>
      <c r="N28" s="4"/>
      <c r="O28" s="4"/>
      <c r="P28" s="4"/>
      <c r="Q28" s="4"/>
      <c r="R28" s="4"/>
    </row>
    <row r="29" spans="1:18" ht="30" customHeight="1" thickBot="1" x14ac:dyDescent="0.3">
      <c r="B29" s="4"/>
      <c r="C29" s="85"/>
      <c r="D29" s="299" t="s">
        <v>97</v>
      </c>
      <c r="E29" s="300" t="s">
        <v>98</v>
      </c>
      <c r="F29" s="300" t="s">
        <v>99</v>
      </c>
      <c r="G29" s="300" t="s">
        <v>100</v>
      </c>
      <c r="H29" s="301" t="s">
        <v>101</v>
      </c>
      <c r="I29" s="302" t="s">
        <v>102</v>
      </c>
      <c r="J29" s="4"/>
      <c r="K29" s="85"/>
      <c r="L29" s="299" t="s">
        <v>97</v>
      </c>
      <c r="M29" s="300" t="s">
        <v>98</v>
      </c>
      <c r="N29" s="300" t="s">
        <v>99</v>
      </c>
      <c r="O29" s="300" t="s">
        <v>100</v>
      </c>
      <c r="P29" s="301" t="s">
        <v>101</v>
      </c>
      <c r="Q29" s="302" t="s">
        <v>102</v>
      </c>
      <c r="R29" s="4"/>
    </row>
    <row r="30" spans="1:18" ht="30" customHeight="1" x14ac:dyDescent="0.25">
      <c r="B30" s="4"/>
      <c r="C30" s="303" t="s">
        <v>15</v>
      </c>
      <c r="D30" s="138">
        <f ca="1">SUMIF('2. Staff Costs (Annual)'!$G$13:$G$312,'Summary All Theme Costs'!$C$27,'2. Staff Costs (Annual)'!$N$13:$N$312)</f>
        <v>0</v>
      </c>
      <c r="E30" s="97">
        <f ca="1">SUMIF('2. Staff Costs (Annual)'!$G$13:$G$312,'Summary All Theme Costs'!$C$27,'2. Staff Costs (Annual)'!$S$13:$S$312)</f>
        <v>0</v>
      </c>
      <c r="F30" s="97">
        <f ca="1">SUMIF('2. Staff Costs (Annual)'!$G$13:$G$312,'Summary All Theme Costs'!$C$27,'2. Staff Costs (Annual)'!$X$13:$X$312)</f>
        <v>0</v>
      </c>
      <c r="G30" s="97">
        <f ca="1">SUMIF('2. Staff Costs (Annual)'!$G$13:$G$312,'Summary All Theme Costs'!$C$27,'2. Staff Costs (Annual)'!$AC$13:$AC$312)</f>
        <v>0</v>
      </c>
      <c r="H30" s="98">
        <f ca="1">SUMIF('2. Staff Costs (Annual)'!$G$13:$G$312,'Summary All Theme Costs'!$C$27,'2. Staff Costs (Annual)'!$AH$13:$AH$312)</f>
        <v>0</v>
      </c>
      <c r="I30" s="304">
        <f ca="1">SUM(D30:H30)</f>
        <v>0</v>
      </c>
      <c r="J30" s="4"/>
      <c r="K30" s="303" t="s">
        <v>15</v>
      </c>
      <c r="L30" s="138">
        <f ca="1">SUMIF('2. Staff Costs (Annual)'!$G$13:$G$312,'Summary All Theme Costs'!$K$27,'2. Staff Costs (Annual)'!$N$13:$N$312)</f>
        <v>0</v>
      </c>
      <c r="M30" s="97">
        <f ca="1">SUMIF('2. Staff Costs (Annual)'!$G$13:$G$312,'Summary All Theme Costs'!$K$27,'2. Staff Costs (Annual)'!$S$13:$S$312)</f>
        <v>0</v>
      </c>
      <c r="N30" s="97">
        <f ca="1">SUMIF('2. Staff Costs (Annual)'!$G$13:$G$312,'Summary All Theme Costs'!$K$27,'2. Staff Costs (Annual)'!$X$13:$X$312)</f>
        <v>0</v>
      </c>
      <c r="O30" s="97">
        <f ca="1">SUMIF('2. Staff Costs (Annual)'!$G$13:$G$312,'Summary All Theme Costs'!$K$27,'2. Staff Costs (Annual)'!$AC$13:$AC$312)</f>
        <v>0</v>
      </c>
      <c r="P30" s="98">
        <f ca="1">SUMIF('2. Staff Costs (Annual)'!$G$13:$G$312,'Summary All Theme Costs'!$K$27,'2. Staff Costs (Annual)'!$AH$13:$AH$312)</f>
        <v>0</v>
      </c>
      <c r="Q30" s="304">
        <f ca="1">SUM(L30:P30)</f>
        <v>0</v>
      </c>
      <c r="R30" s="4"/>
    </row>
    <row r="31" spans="1:18" ht="30" customHeight="1" x14ac:dyDescent="0.25">
      <c r="B31" s="4"/>
      <c r="C31" s="162" t="s">
        <v>632</v>
      </c>
      <c r="D31" s="139">
        <f ca="1">SUMIF('3.Travel,Subsistence&amp;Conference'!$H$12:$H$70,'Summary All Theme Costs'!$C$27,'3.Travel,Subsistence&amp;Conference'!$K$12:$K$70)</f>
        <v>0</v>
      </c>
      <c r="E31" s="139">
        <f ca="1">SUMIF('3.Travel,Subsistence&amp;Conference'!$H$12:$H$70,'Summary All Theme Costs'!$C$27,'3.Travel,Subsistence&amp;Conference'!$M$12:$M$70)</f>
        <v>0</v>
      </c>
      <c r="F31" s="139">
        <f ca="1">SUMIF('3.Travel,Subsistence&amp;Conference'!$H$12:$H$70,'Summary All Theme Costs'!$C$27,'3.Travel,Subsistence&amp;Conference'!$O$12:$O$70)</f>
        <v>0</v>
      </c>
      <c r="G31" s="139">
        <f ca="1">SUMIF('3.Travel,Subsistence&amp;Conference'!$H$12:$H$70,'Summary All Theme Costs'!$C$27,'3.Travel,Subsistence&amp;Conference'!$O$12:$O$70)</f>
        <v>0</v>
      </c>
      <c r="H31" s="139">
        <f ca="1">SUMIF('3.Travel,Subsistence&amp;Conference'!$H$12:$H$70,'Summary All Theme Costs'!$C$27,'3.Travel,Subsistence&amp;Conference'!$S$12:$S$70)</f>
        <v>0</v>
      </c>
      <c r="I31" s="305">
        <f t="shared" ref="I31:I38" ca="1" si="4">SUM(D31:H31)</f>
        <v>0</v>
      </c>
      <c r="J31" s="4"/>
      <c r="K31" s="162" t="s">
        <v>632</v>
      </c>
      <c r="L31" s="139">
        <f ca="1">SUMIF('3.Travel,Subsistence&amp;Conference'!$H$12:$H$70,'Summary All Theme Costs'!$K$27,'3.Travel,Subsistence&amp;Conference'!$K$12:$K$70)</f>
        <v>0</v>
      </c>
      <c r="M31" s="139">
        <f ca="1">SUMIF('3.Travel,Subsistence&amp;Conference'!$H$12:$H$70,'Summary All Theme Costs'!$K$27,'3.Travel,Subsistence&amp;Conference'!$M$12:$M$70)</f>
        <v>0</v>
      </c>
      <c r="N31" s="139">
        <f ca="1">SUMIF('3.Travel,Subsistence&amp;Conference'!$H$12:$H$70,'Summary All Theme Costs'!$K$27,'3.Travel,Subsistence&amp;Conference'!$O$12:$O$70)</f>
        <v>0</v>
      </c>
      <c r="O31" s="139">
        <f ca="1">SUMIF('3.Travel,Subsistence&amp;Conference'!$H$12:$H$70,'Summary All Theme Costs'!$K$27,'3.Travel,Subsistence&amp;Conference'!$O$12:$O$70)</f>
        <v>0</v>
      </c>
      <c r="P31" s="139">
        <f ca="1">SUMIF('3.Travel,Subsistence&amp;Conference'!$H$12:$H$70,'Summary All Theme Costs'!$K$27,'3.Travel,Subsistence&amp;Conference'!$S$12:$S$70)</f>
        <v>0</v>
      </c>
      <c r="Q31" s="305">
        <f t="shared" ref="Q31:Q38" ca="1" si="5">SUM(L31:P31)</f>
        <v>0</v>
      </c>
      <c r="R31" s="4"/>
    </row>
    <row r="32" spans="1:18" ht="30" customHeight="1" x14ac:dyDescent="0.25">
      <c r="B32" s="4"/>
      <c r="C32" s="162" t="s">
        <v>17</v>
      </c>
      <c r="D32" s="139">
        <f ca="1">SUMIF('4. Equipment'!$G$12:$G$82,'Summary All Theme Costs'!$C$27,'4. Equipment'!$J$12:$J$82)</f>
        <v>0</v>
      </c>
      <c r="E32" s="139">
        <f ca="1">SUMIF('4. Equipment'!$G$12:$G$82,'Summary All Theme Costs'!$C$27,'4. Equipment'!$L$12:$L$82)</f>
        <v>0</v>
      </c>
      <c r="F32" s="139">
        <f ca="1">SUMIF('4. Equipment'!$G$12:$G$82,'Summary All Theme Costs'!$C$27,'4. Equipment'!$N$12:$N$82)</f>
        <v>0</v>
      </c>
      <c r="G32" s="139">
        <f ca="1">SUMIF('4. Equipment'!$G$12:$G$82,'Summary All Theme Costs'!$C$27,'4. Equipment'!$P$12:$P$82)</f>
        <v>0</v>
      </c>
      <c r="H32" s="139">
        <f ca="1">SUMIF('4. Equipment'!$G$12:$G$82,'Summary All Theme Costs'!$C$27,'4. Equipment'!$R$12:$R$82)</f>
        <v>0</v>
      </c>
      <c r="I32" s="305">
        <f t="shared" ca="1" si="4"/>
        <v>0</v>
      </c>
      <c r="J32" s="4"/>
      <c r="K32" s="162" t="s">
        <v>17</v>
      </c>
      <c r="L32" s="139">
        <f ca="1">SUMIF('4. Equipment'!$G$12:$G$82,'Summary All Theme Costs'!$K$27,'4. Equipment'!$J$12:$J$82)</f>
        <v>0</v>
      </c>
      <c r="M32" s="139">
        <f ca="1">SUMIF('4. Equipment'!$G$12:$G$82,'Summary All Theme Costs'!$K$27,'4. Equipment'!$L$12:$L$82)</f>
        <v>0</v>
      </c>
      <c r="N32" s="139">
        <f ca="1">SUMIF('4. Equipment'!$G$12:$G$82,'Summary All Theme Costs'!$K$27,'4. Equipment'!$N$12:$N$82)</f>
        <v>0</v>
      </c>
      <c r="O32" s="139">
        <f ca="1">SUMIF('4. Equipment'!$G$12:$G$82,'Summary All Theme Costs'!$K$27,'4. Equipment'!$P$12:$P$82)</f>
        <v>0</v>
      </c>
      <c r="P32" s="139">
        <f ca="1">SUMIF('4. Equipment'!$G$12:$G$82,'Summary All Theme Costs'!$K$27,'4. Equipment'!$R$12:$R$82)</f>
        <v>0</v>
      </c>
      <c r="Q32" s="305">
        <f t="shared" ca="1" si="5"/>
        <v>0</v>
      </c>
      <c r="R32" s="4"/>
    </row>
    <row r="33" spans="1:18" ht="30" customHeight="1" x14ac:dyDescent="0.25">
      <c r="B33" s="4"/>
      <c r="C33" s="162" t="s">
        <v>18</v>
      </c>
      <c r="D33" s="139">
        <f ca="1">SUMIF('5. Consumables'!$G$12:$G$61,'Summary All Theme Costs'!$C$27,'5. Consumables'!$J$12:$J$61)</f>
        <v>0</v>
      </c>
      <c r="E33" s="139">
        <f ca="1">SUMIF('5. Consumables'!$G$12:$G$61,'Summary All Theme Costs'!$C$27,'5. Consumables'!$L$12:$L$61)</f>
        <v>0</v>
      </c>
      <c r="F33" s="139">
        <f ca="1">SUMIF('5. Consumables'!$G$12:$G$61,'Summary All Theme Costs'!$C$27,'5. Consumables'!$N$12:$N$61)</f>
        <v>0</v>
      </c>
      <c r="G33" s="139">
        <f ca="1">SUMIF('5. Consumables'!$G$12:$G$61,'Summary All Theme Costs'!$C$27,'5. Consumables'!$P$12:$P$61)</f>
        <v>0</v>
      </c>
      <c r="H33" s="139">
        <f ca="1">SUMIF('5. Consumables'!$G$12:$G$61,'Summary All Theme Costs'!$C$27,'5. Consumables'!$R$12:$R$61)</f>
        <v>0</v>
      </c>
      <c r="I33" s="305">
        <f t="shared" ca="1" si="4"/>
        <v>0</v>
      </c>
      <c r="J33" s="4"/>
      <c r="K33" s="162" t="s">
        <v>18</v>
      </c>
      <c r="L33" s="139">
        <f ca="1">SUMIF('5. Consumables'!$G$12:$G$61,'Summary All Theme Costs'!$K$27,'5. Consumables'!$J$12:$J$61)</f>
        <v>0</v>
      </c>
      <c r="M33" s="139">
        <f ca="1">SUMIF('5. Consumables'!$G$12:$G$61,'Summary All Theme Costs'!$K$27,'5. Consumables'!$L$12:$L$61)</f>
        <v>0</v>
      </c>
      <c r="N33" s="139">
        <f ca="1">SUMIF('5. Consumables'!$G$12:$G$61,'Summary All Theme Costs'!$K$27,'5. Consumables'!$N$12:$N$61)</f>
        <v>0</v>
      </c>
      <c r="O33" s="139">
        <f ca="1">SUMIF('5. Consumables'!$G$12:$G$61,'Summary All Theme Costs'!$K$27,'5. Consumables'!$P$12:$P$61)</f>
        <v>0</v>
      </c>
      <c r="P33" s="139">
        <f ca="1">SUMIF('5. Consumables'!$G$12:$G$61,'Summary All Theme Costs'!$K$27,'5. Consumables'!$R$12:$R$61)</f>
        <v>0</v>
      </c>
      <c r="Q33" s="305">
        <f t="shared" ca="1" si="5"/>
        <v>0</v>
      </c>
      <c r="R33" s="4"/>
    </row>
    <row r="34" spans="1:18" ht="30" customHeight="1" x14ac:dyDescent="0.25">
      <c r="B34" s="4"/>
      <c r="C34" s="162" t="s">
        <v>630</v>
      </c>
      <c r="D34" s="139">
        <f ca="1">SUMIF('6. CEI'!$G$12:$G$61,'Summary All Theme Costs'!$C$27,'6. CEI'!$J$12:$J$61)</f>
        <v>0</v>
      </c>
      <c r="E34" s="139">
        <f ca="1">SUMIF('6. CEI'!$G$12:$G$61,'Summary All Theme Costs'!$C$27,'6. CEI'!$L$12:$L$61)</f>
        <v>0</v>
      </c>
      <c r="F34" s="139">
        <f ca="1">SUMIF('6. CEI'!$G$12:$G$61,'Summary All Theme Costs'!$C$27,'6. CEI'!$N$12:$N$61)</f>
        <v>0</v>
      </c>
      <c r="G34" s="139">
        <f ca="1">SUMIF('6. CEI'!$G$12:$G$61,'Summary All Theme Costs'!$C$27,'6. CEI'!$P$12:$P$61)</f>
        <v>0</v>
      </c>
      <c r="H34" s="139">
        <f ca="1">SUMIF('6. CEI'!$G$12:$G$61,'Summary All Theme Costs'!$C$27,'6. CEI'!$R$12:$R$61)</f>
        <v>0</v>
      </c>
      <c r="I34" s="305">
        <f t="shared" ca="1" si="4"/>
        <v>0</v>
      </c>
      <c r="J34" s="4"/>
      <c r="K34" s="162" t="s">
        <v>630</v>
      </c>
      <c r="L34" s="139">
        <f ca="1">SUMIF('6. CEI'!$G$12:$G$61,'Summary All Theme Costs'!$K$27,'6. CEI'!$J$12:$J$61)</f>
        <v>0</v>
      </c>
      <c r="M34" s="139">
        <f ca="1">SUMIF('6. CEI'!$G$12:$G$61,'Summary All Theme Costs'!$K$27,'6. CEI'!$L$12:$L$61)</f>
        <v>0</v>
      </c>
      <c r="N34" s="139">
        <f ca="1">SUMIF('6. CEI'!$G$12:$G$61,'Summary All Theme Costs'!$K$27,'6. CEI'!$N$12:$N$61)</f>
        <v>0</v>
      </c>
      <c r="O34" s="139">
        <f ca="1">SUMIF('6. CEI'!$G$12:$G$61,'Summary All Theme Costs'!$K$27,'6. CEI'!$P$12:$P$61)</f>
        <v>0</v>
      </c>
      <c r="P34" s="139">
        <f ca="1">SUMIF('6. CEI'!$G$12:$G$61,'Summary All Theme Costs'!$K$27,'6. CEI'!$R$12:$R$61)</f>
        <v>0</v>
      </c>
      <c r="Q34" s="305">
        <f t="shared" ca="1" si="5"/>
        <v>0</v>
      </c>
      <c r="R34" s="4"/>
    </row>
    <row r="35" spans="1:18" ht="30" customHeight="1" x14ac:dyDescent="0.25">
      <c r="B35" s="4"/>
      <c r="C35" s="162" t="s">
        <v>20</v>
      </c>
      <c r="D35" s="139">
        <f ca="1">SUMIF('7. Dissemination'!$G$12:$G$61,'Summary All Theme Costs'!$C$27,'7. Dissemination'!$J$12:$J$61)</f>
        <v>0</v>
      </c>
      <c r="E35" s="139">
        <f ca="1">SUMIF('7. Dissemination'!$G$12:$G$61,'Summary All Theme Costs'!$C$27,'7. Dissemination'!$L$12:$L$61)</f>
        <v>0</v>
      </c>
      <c r="F35" s="139">
        <f ca="1">SUMIF('7. Dissemination'!$G$12:$G$61,'Summary All Theme Costs'!$C$27,'7. Dissemination'!$N$12:$N$61)</f>
        <v>0</v>
      </c>
      <c r="G35" s="139">
        <f ca="1">SUMIF('7. Dissemination'!$G$12:$G$61,'Summary All Theme Costs'!$C$27,'7. Dissemination'!$P$12:$P$61)</f>
        <v>0</v>
      </c>
      <c r="H35" s="139">
        <f ca="1">SUMIF('7. Dissemination'!$G$12:$G$61,'Summary All Theme Costs'!$C$27,'7. Dissemination'!$R$12:$R$61)</f>
        <v>0</v>
      </c>
      <c r="I35" s="305">
        <f t="shared" ca="1" si="4"/>
        <v>0</v>
      </c>
      <c r="J35" s="4"/>
      <c r="K35" s="162" t="s">
        <v>20</v>
      </c>
      <c r="L35" s="139">
        <f ca="1">SUMIF('7. Dissemination'!$G$12:$G$61,'Summary All Theme Costs'!$K$27,'7. Dissemination'!$J$12:$J$61)</f>
        <v>0</v>
      </c>
      <c r="M35" s="139">
        <f ca="1">SUMIF('7. Dissemination'!$G$12:$G$61,'Summary All Theme Costs'!$K$27,'7. Dissemination'!$L$12:$L$61)</f>
        <v>0</v>
      </c>
      <c r="N35" s="139">
        <f ca="1">SUMIF('7. Dissemination'!$G$12:$G$61,'Summary All Theme Costs'!$K$27,'7. Dissemination'!$N$12:$N$61)</f>
        <v>0</v>
      </c>
      <c r="O35" s="139">
        <f ca="1">SUMIF('7. Dissemination'!$G$12:$G$61,'Summary All Theme Costs'!$K$27,'7. Dissemination'!$P$12:$P$61)</f>
        <v>0</v>
      </c>
      <c r="P35" s="139">
        <f ca="1">SUMIF('7. Dissemination'!$G$12:$G$61,'Summary All Theme Costs'!$K$27,'7. Dissemination'!$R$12:$R$61)</f>
        <v>0</v>
      </c>
      <c r="Q35" s="305">
        <f t="shared" ca="1" si="5"/>
        <v>0</v>
      </c>
      <c r="R35" s="4"/>
    </row>
    <row r="36" spans="1:18" ht="30" customHeight="1" x14ac:dyDescent="0.25">
      <c r="B36" s="4"/>
      <c r="C36" s="162" t="s">
        <v>631</v>
      </c>
      <c r="D36" s="139">
        <f ca="1">SUMIF('8.MonitoringEvaluation&amp;Learning'!$G$12:$G$61,'Summary All Theme Costs'!$C$27,'8.MonitoringEvaluation&amp;Learning'!$J$12:$J$61)</f>
        <v>0</v>
      </c>
      <c r="E36" s="139">
        <f ca="1">SUMIF('8.MonitoringEvaluation&amp;Learning'!$G$12:$G$61,'Summary All Theme Costs'!$C$27,'8.MonitoringEvaluation&amp;Learning'!$L$12:$L$61)</f>
        <v>0</v>
      </c>
      <c r="F36" s="139">
        <f ca="1">SUMIF('8.MonitoringEvaluation&amp;Learning'!$G$12:$G$61,'Summary All Theme Costs'!$C$27,'8.MonitoringEvaluation&amp;Learning'!$N$12:$N$61)</f>
        <v>0</v>
      </c>
      <c r="G36" s="139">
        <f ca="1">SUMIF('8.MonitoringEvaluation&amp;Learning'!$G$12:$G$61,'Summary All Theme Costs'!$C$27,'8.MonitoringEvaluation&amp;Learning'!$P$12:$P$61)</f>
        <v>0</v>
      </c>
      <c r="H36" s="139">
        <f ca="1">SUMIF('8.MonitoringEvaluation&amp;Learning'!$G$12:$G$61,'Summary All Theme Costs'!$C$27,'8.MonitoringEvaluation&amp;Learning'!$R$12:$R$61)</f>
        <v>0</v>
      </c>
      <c r="I36" s="305">
        <f t="shared" ca="1" si="4"/>
        <v>0</v>
      </c>
      <c r="J36" s="4"/>
      <c r="K36" s="162" t="s">
        <v>631</v>
      </c>
      <c r="L36" s="139">
        <f ca="1">SUMIF('8.MonitoringEvaluation&amp;Learning'!$G$12:$G$61,'Summary All Theme Costs'!$K$27,'8.MonitoringEvaluation&amp;Learning'!$J$12:$J$61)</f>
        <v>0</v>
      </c>
      <c r="M36" s="139">
        <f ca="1">SUMIF('8.MonitoringEvaluation&amp;Learning'!$G$12:$G$61,'Summary All Theme Costs'!$K$27,'8.MonitoringEvaluation&amp;Learning'!$L$12:$L$61)</f>
        <v>0</v>
      </c>
      <c r="N36" s="139">
        <f ca="1">SUMIF('8.MonitoringEvaluation&amp;Learning'!$G$12:$G$61,'Summary All Theme Costs'!$K$27,'8.MonitoringEvaluation&amp;Learning'!$N$12:$N$61)</f>
        <v>0</v>
      </c>
      <c r="O36" s="139">
        <f ca="1">SUMIF('8.MonitoringEvaluation&amp;Learning'!$G$12:$G$61,'Summary All Theme Costs'!$K$27,'8.MonitoringEvaluation&amp;Learning'!$P$12:$P$61)</f>
        <v>0</v>
      </c>
      <c r="P36" s="139">
        <f ca="1">SUMIF('8.MonitoringEvaluation&amp;Learning'!$G$12:$G$61,'Summary All Theme Costs'!$K$27,'8.MonitoringEvaluation&amp;Learning'!$R$12:$R$61)</f>
        <v>0</v>
      </c>
      <c r="Q36" s="305">
        <f t="shared" ca="1" si="5"/>
        <v>0</v>
      </c>
      <c r="R36" s="4"/>
    </row>
    <row r="37" spans="1:18" ht="30" customHeight="1" x14ac:dyDescent="0.25">
      <c r="B37" s="4"/>
      <c r="C37" s="162" t="s">
        <v>22</v>
      </c>
      <c r="D37" s="139">
        <f ca="1">SUMIF('9. Other Direct Costs '!$G$12:$G$61,'Summary All Theme Costs'!$C$27,'9. Other Direct Costs '!$J$12:$J$61)</f>
        <v>0</v>
      </c>
      <c r="E37" s="139">
        <f ca="1">SUMIF('9. Other Direct Costs '!$G$12:$G$61,'Summary All Theme Costs'!$C$27,'9. Other Direct Costs '!$L$12:$L$61)</f>
        <v>0</v>
      </c>
      <c r="F37" s="139">
        <f ca="1">SUMIF('9. Other Direct Costs '!$G$12:$G$61,'Summary All Theme Costs'!$C$27,'9. Other Direct Costs '!$N$12:$N$61)</f>
        <v>0</v>
      </c>
      <c r="G37" s="139">
        <f ca="1">SUMIF('9. Other Direct Costs '!$G$12:$G$61,'Summary All Theme Costs'!$C$27,'9. Other Direct Costs '!$P$12:$P$61)</f>
        <v>0</v>
      </c>
      <c r="H37" s="139">
        <f ca="1">SUMIF('9. Other Direct Costs '!$G$12:$G$61,'Summary All Theme Costs'!$C$27,'9. Other Direct Costs '!$R$12:$R$61)</f>
        <v>0</v>
      </c>
      <c r="I37" s="305">
        <f t="shared" ca="1" si="4"/>
        <v>0</v>
      </c>
      <c r="J37" s="4"/>
      <c r="K37" s="162" t="s">
        <v>22</v>
      </c>
      <c r="L37" s="139">
        <f ca="1">SUMIF('9. Other Direct Costs '!$G$12:$G$61,'Summary All Theme Costs'!$K$27,'9. Other Direct Costs '!$J$12:$J$61)</f>
        <v>0</v>
      </c>
      <c r="M37" s="139">
        <f ca="1">SUMIF('9. Other Direct Costs '!$G$12:$G$61,'Summary All Theme Costs'!$K$27,'9. Other Direct Costs '!$L$12:$L$61)</f>
        <v>0</v>
      </c>
      <c r="N37" s="139">
        <f ca="1">SUMIF('9. Other Direct Costs '!$G$12:$G$61,'Summary All Theme Costs'!$K$27,'9. Other Direct Costs '!$N$12:$N$61)</f>
        <v>0</v>
      </c>
      <c r="O37" s="139">
        <f ca="1">SUMIF('9. Other Direct Costs '!$G$12:$G$61,'Summary All Theme Costs'!$K$27,'9. Other Direct Costs '!$P$12:$P$61)</f>
        <v>0</v>
      </c>
      <c r="P37" s="139">
        <f ca="1">SUMIF('9. Other Direct Costs '!$G$12:$G$61,'Summary All Theme Costs'!$K$27,'9. Other Direct Costs '!$R$12:$R$61)</f>
        <v>0</v>
      </c>
      <c r="Q37" s="305">
        <f t="shared" ca="1" si="5"/>
        <v>0</v>
      </c>
      <c r="R37" s="4"/>
    </row>
    <row r="38" spans="1:18" ht="30" customHeight="1" thickBot="1" x14ac:dyDescent="0.3">
      <c r="B38" s="4"/>
      <c r="C38" s="306" t="s">
        <v>633</v>
      </c>
      <c r="D38" s="139">
        <f ca="1">SUMIF('10. Indirect Costs'!$F$13:$F$62,'Summary All Theme Costs'!$C$27,'10. Indirect Costs'!$L$13:$L$62)</f>
        <v>0</v>
      </c>
      <c r="E38" s="139">
        <f ca="1">SUMIF('10. Indirect Costs'!$F$13:$F$62,'Summary All Theme Costs'!$C$27,'10. Indirect Costs'!$P$13:$P$62)</f>
        <v>0</v>
      </c>
      <c r="F38" s="139">
        <f ca="1">SUMIF('10. Indirect Costs'!$F$13:$F$62,'Summary All Theme Costs'!$C$27,'10. Indirect Costs'!$T$13:$T$62)</f>
        <v>0</v>
      </c>
      <c r="G38" s="139">
        <f ca="1">SUMIF('10. Indirect Costs'!$F$13:$F$62,'Summary All Theme Costs'!$C$27,'10. Indirect Costs'!$X$13:$X$62)</f>
        <v>0</v>
      </c>
      <c r="H38" s="139">
        <f ca="1">SUMIF('10. Indirect Costs'!$F$13:$F$62,'Summary All Theme Costs'!$C$27,'10. Indirect Costs'!$AB$13:$AB$62)</f>
        <v>0</v>
      </c>
      <c r="I38" s="305">
        <f t="shared" ca="1" si="4"/>
        <v>0</v>
      </c>
      <c r="J38" s="4"/>
      <c r="K38" s="306" t="s">
        <v>633</v>
      </c>
      <c r="L38" s="139">
        <f ca="1">SUMIF('10. Indirect Costs'!$F$13:$F$62,'Summary All Theme Costs'!$K$27,'10. Indirect Costs'!$L$13:$L$62)</f>
        <v>0</v>
      </c>
      <c r="M38" s="139">
        <f ca="1">SUMIF('10. Indirect Costs'!$F$13:$F$62,'Summary All Theme Costs'!$K$27,'10. Indirect Costs'!$P$13:$P$62)</f>
        <v>0</v>
      </c>
      <c r="N38" s="139">
        <f ca="1">SUMIF('10. Indirect Costs'!$F$13:$F$62,'Summary All Theme Costs'!$K$27,'10. Indirect Costs'!$T$13:$T$62)</f>
        <v>0</v>
      </c>
      <c r="O38" s="139">
        <f ca="1">SUMIF('10. Indirect Costs'!$F$13:$F$62,'Summary All Theme Costs'!$K$27,'10. Indirect Costs'!$X$13:$X$62)</f>
        <v>0</v>
      </c>
      <c r="P38" s="139">
        <f ca="1">SUMIF('10. Indirect Costs'!$F$13:$F$62,'Summary All Theme Costs'!$K$27,'10. Indirect Costs'!$AB$13:$AB$62)</f>
        <v>0</v>
      </c>
      <c r="Q38" s="305">
        <f t="shared" ca="1" si="5"/>
        <v>0</v>
      </c>
      <c r="R38" s="4"/>
    </row>
    <row r="39" spans="1:18" ht="30" customHeight="1" thickBot="1" x14ac:dyDescent="0.3">
      <c r="A39" s="298">
        <f>A26+2</f>
        <v>5</v>
      </c>
      <c r="B39" s="4"/>
      <c r="C39" s="307" t="s">
        <v>103</v>
      </c>
      <c r="D39" s="309">
        <f t="shared" ref="D39:I39" ca="1" si="6">SUM(D30:D38)</f>
        <v>0</v>
      </c>
      <c r="E39" s="309">
        <f t="shared" ca="1" si="6"/>
        <v>0</v>
      </c>
      <c r="F39" s="309">
        <f t="shared" ca="1" si="6"/>
        <v>0</v>
      </c>
      <c r="G39" s="309">
        <f t="shared" ca="1" si="6"/>
        <v>0</v>
      </c>
      <c r="H39" s="309">
        <f t="shared" ca="1" si="6"/>
        <v>0</v>
      </c>
      <c r="I39" s="311">
        <f t="shared" ca="1" si="6"/>
        <v>0</v>
      </c>
      <c r="J39" s="4"/>
      <c r="K39" s="307" t="s">
        <v>103</v>
      </c>
      <c r="L39" s="309">
        <f t="shared" ref="L39:Q39" ca="1" si="7">SUM(L30:L38)</f>
        <v>0</v>
      </c>
      <c r="M39" s="309">
        <f t="shared" ca="1" si="7"/>
        <v>0</v>
      </c>
      <c r="N39" s="309">
        <f t="shared" ca="1" si="7"/>
        <v>0</v>
      </c>
      <c r="O39" s="309">
        <f t="shared" ca="1" si="7"/>
        <v>0</v>
      </c>
      <c r="P39" s="309">
        <f t="shared" ca="1" si="7"/>
        <v>0</v>
      </c>
      <c r="Q39" s="311">
        <f t="shared" ca="1" si="7"/>
        <v>0</v>
      </c>
      <c r="R39" s="4"/>
    </row>
    <row r="40" spans="1:18" ht="30" customHeight="1" x14ac:dyDescent="0.25">
      <c r="B40" s="4"/>
      <c r="C40" s="297" t="s">
        <v>96</v>
      </c>
      <c r="D40" s="4"/>
      <c r="E40" s="4"/>
      <c r="F40" s="4"/>
      <c r="G40" s="4"/>
      <c r="H40" s="4"/>
      <c r="I40" s="4"/>
      <c r="J40" s="4"/>
      <c r="K40" s="297" t="s">
        <v>96</v>
      </c>
      <c r="L40" s="4"/>
      <c r="M40" s="4"/>
      <c r="N40" s="4"/>
      <c r="O40" s="4"/>
      <c r="P40" s="4"/>
      <c r="Q40" s="4"/>
      <c r="R40" s="4"/>
    </row>
    <row r="41" spans="1:18" ht="30" customHeight="1" x14ac:dyDescent="0.25">
      <c r="B41" s="4"/>
      <c r="C41" s="83">
        <f ca="1">IFERROR(OFFSET('START - AWARD DETAILS'!$D$21,MATCH($A39,'START - AWARD DETAILS'!$C$21:$C$40,0)-1,0),"")</f>
        <v>0</v>
      </c>
      <c r="D41" s="4"/>
      <c r="E41" s="4"/>
      <c r="F41" s="4"/>
      <c r="G41" s="4"/>
      <c r="H41" s="4"/>
      <c r="I41" s="4"/>
      <c r="J41" s="4"/>
      <c r="K41" s="83">
        <f ca="1">IFERROR(OFFSET('START - AWARD DETAILS'!$D$21,MATCH($A39+1,'START - AWARD DETAILS'!$C$21:$C$40,0)-1,0),"")</f>
        <v>0</v>
      </c>
      <c r="L41" s="4"/>
      <c r="M41" s="4"/>
      <c r="N41" s="4"/>
      <c r="O41" s="4"/>
      <c r="P41" s="4"/>
      <c r="Q41" s="4"/>
      <c r="R41" s="4"/>
    </row>
    <row r="42" spans="1:18" ht="30" customHeight="1" thickBot="1" x14ac:dyDescent="0.3">
      <c r="B42" s="4"/>
      <c r="C42" s="85"/>
      <c r="D42" s="4"/>
      <c r="E42" s="4"/>
      <c r="F42" s="4"/>
      <c r="G42" s="4"/>
      <c r="H42" s="4"/>
      <c r="I42" s="4"/>
      <c r="J42" s="4"/>
      <c r="K42" s="85"/>
      <c r="L42" s="4"/>
      <c r="M42" s="4"/>
      <c r="N42" s="4"/>
      <c r="O42" s="4"/>
      <c r="P42" s="4"/>
      <c r="Q42" s="4"/>
      <c r="R42" s="4"/>
    </row>
    <row r="43" spans="1:18" ht="30" customHeight="1" thickBot="1" x14ac:dyDescent="0.3">
      <c r="B43" s="4"/>
      <c r="C43" s="85"/>
      <c r="D43" s="299" t="s">
        <v>97</v>
      </c>
      <c r="E43" s="300" t="s">
        <v>98</v>
      </c>
      <c r="F43" s="300" t="s">
        <v>99</v>
      </c>
      <c r="G43" s="300" t="s">
        <v>100</v>
      </c>
      <c r="H43" s="301" t="s">
        <v>101</v>
      </c>
      <c r="I43" s="302" t="s">
        <v>102</v>
      </c>
      <c r="J43" s="4"/>
      <c r="K43" s="85"/>
      <c r="L43" s="299" t="s">
        <v>97</v>
      </c>
      <c r="M43" s="300" t="s">
        <v>98</v>
      </c>
      <c r="N43" s="300" t="s">
        <v>99</v>
      </c>
      <c r="O43" s="300" t="s">
        <v>100</v>
      </c>
      <c r="P43" s="301" t="s">
        <v>101</v>
      </c>
      <c r="Q43" s="302" t="s">
        <v>102</v>
      </c>
      <c r="R43" s="4"/>
    </row>
    <row r="44" spans="1:18" ht="30" customHeight="1" x14ac:dyDescent="0.25">
      <c r="B44" s="4"/>
      <c r="C44" s="303" t="s">
        <v>15</v>
      </c>
      <c r="D44" s="138">
        <f ca="1">SUMIF('2. Staff Costs (Annual)'!$G$13:$G$312,'Summary All Theme Costs'!$C$41,'2. Staff Costs (Annual)'!$N$13:$N$312)</f>
        <v>0</v>
      </c>
      <c r="E44" s="97">
        <f ca="1">SUMIF('2. Staff Costs (Annual)'!$G$13:$G$312,'Summary All Theme Costs'!$C$41,'2. Staff Costs (Annual)'!$S$13:$S$312)</f>
        <v>0</v>
      </c>
      <c r="F44" s="97">
        <f ca="1">SUMIF('2. Staff Costs (Annual)'!$G$13:$G$312,'Summary All Theme Costs'!$C$41,'2. Staff Costs (Annual)'!$X$13:$X$312)</f>
        <v>0</v>
      </c>
      <c r="G44" s="97">
        <f ca="1">SUMIF('2. Staff Costs (Annual)'!$G$13:$G$312,'Summary All Theme Costs'!$C$41,'2. Staff Costs (Annual)'!$AC$13:$AC$312)</f>
        <v>0</v>
      </c>
      <c r="H44" s="98">
        <f ca="1">SUMIF('2. Staff Costs (Annual)'!$G$13:$G$312,'Summary All Theme Costs'!$C$41,'2. Staff Costs (Annual)'!$AH$13:$AH$312)</f>
        <v>0</v>
      </c>
      <c r="I44" s="304">
        <f ca="1">SUM(D44:H44)</f>
        <v>0</v>
      </c>
      <c r="J44" s="4"/>
      <c r="K44" s="303" t="s">
        <v>15</v>
      </c>
      <c r="L44" s="138">
        <f ca="1">SUMIF('2. Staff Costs (Annual)'!$G$13:$G$312,'Summary All Theme Costs'!$K$41,'2. Staff Costs (Annual)'!$N$13:$N$312)</f>
        <v>0</v>
      </c>
      <c r="M44" s="97">
        <f ca="1">SUMIF('2. Staff Costs (Annual)'!$G$13:$G$312,'Summary All Theme Costs'!$K$41,'2. Staff Costs (Annual)'!$S$13:$S$312)</f>
        <v>0</v>
      </c>
      <c r="N44" s="97">
        <f ca="1">SUMIF('2. Staff Costs (Annual)'!$G$13:$G$312,'Summary All Theme Costs'!$K$41,'2. Staff Costs (Annual)'!$X$13:$X$312)</f>
        <v>0</v>
      </c>
      <c r="O44" s="97">
        <f ca="1">SUMIF('2. Staff Costs (Annual)'!$G$13:$G$312,'Summary All Theme Costs'!$K$41,'2. Staff Costs (Annual)'!$AC$13:$AC$312)</f>
        <v>0</v>
      </c>
      <c r="P44" s="98">
        <f ca="1">SUMIF('2. Staff Costs (Annual)'!$G$13:$G$312,'Summary All Theme Costs'!$K$41,'2. Staff Costs (Annual)'!$AH$13:$AH$312)</f>
        <v>0</v>
      </c>
      <c r="Q44" s="304">
        <f ca="1">SUM(L44:P44)</f>
        <v>0</v>
      </c>
      <c r="R44" s="4"/>
    </row>
    <row r="45" spans="1:18" ht="30" customHeight="1" x14ac:dyDescent="0.25">
      <c r="B45" s="4"/>
      <c r="C45" s="162" t="s">
        <v>632</v>
      </c>
      <c r="D45" s="139">
        <f ca="1">SUMIF('3.Travel,Subsistence&amp;Conference'!$H$12:$H$70,'Summary All Theme Costs'!$C$41,'3.Travel,Subsistence&amp;Conference'!$K$12:$K$70)</f>
        <v>0</v>
      </c>
      <c r="E45" s="139">
        <f ca="1">SUMIF('3.Travel,Subsistence&amp;Conference'!$H$12:$H$70,'Summary All Theme Costs'!$C$41,'3.Travel,Subsistence&amp;Conference'!$M$12:$M$70)</f>
        <v>0</v>
      </c>
      <c r="F45" s="139">
        <f ca="1">SUMIF('3.Travel,Subsistence&amp;Conference'!$H$12:$H$70,'Summary All Theme Costs'!$C$41,'3.Travel,Subsistence&amp;Conference'!$O$12:$O$70)</f>
        <v>0</v>
      </c>
      <c r="G45" s="139">
        <f ca="1">SUMIF('3.Travel,Subsistence&amp;Conference'!$H$12:$H$70,'Summary All Theme Costs'!$C$41,'3.Travel,Subsistence&amp;Conference'!$O$12:$O$70)</f>
        <v>0</v>
      </c>
      <c r="H45" s="139">
        <f ca="1">SUMIF('3.Travel,Subsistence&amp;Conference'!$H$12:$H$70,'Summary All Theme Costs'!$C$41,'3.Travel,Subsistence&amp;Conference'!$S$12:$S$70)</f>
        <v>0</v>
      </c>
      <c r="I45" s="305">
        <f t="shared" ref="I45:I52" ca="1" si="8">SUM(D45:H45)</f>
        <v>0</v>
      </c>
      <c r="J45" s="4"/>
      <c r="K45" s="162" t="s">
        <v>632</v>
      </c>
      <c r="L45" s="139">
        <f ca="1">SUMIF('3.Travel,Subsistence&amp;Conference'!$H$12:$H$70,'Summary All Theme Costs'!$K$41,'3.Travel,Subsistence&amp;Conference'!$K$12:$K$70)</f>
        <v>0</v>
      </c>
      <c r="M45" s="139">
        <f ca="1">SUMIF('3.Travel,Subsistence&amp;Conference'!$H$12:$H$70,'Summary All Theme Costs'!$K$41,'3.Travel,Subsistence&amp;Conference'!$M$12:$M$70)</f>
        <v>0</v>
      </c>
      <c r="N45" s="139">
        <f ca="1">SUMIF('3.Travel,Subsistence&amp;Conference'!$H$12:$H$70,'Summary All Theme Costs'!$K$41,'3.Travel,Subsistence&amp;Conference'!$O$12:$O$70)</f>
        <v>0</v>
      </c>
      <c r="O45" s="139">
        <f ca="1">SUMIF('3.Travel,Subsistence&amp;Conference'!$H$12:$H$70,'Summary All Theme Costs'!$K$41,'3.Travel,Subsistence&amp;Conference'!$O$12:$O$70)</f>
        <v>0</v>
      </c>
      <c r="P45" s="139">
        <f ca="1">SUMIF('3.Travel,Subsistence&amp;Conference'!$H$12:$H$70,'Summary All Theme Costs'!$K$41,'3.Travel,Subsistence&amp;Conference'!$S$12:$S$70)</f>
        <v>0</v>
      </c>
      <c r="Q45" s="305">
        <f t="shared" ref="Q45:Q52" ca="1" si="9">SUM(L45:P45)</f>
        <v>0</v>
      </c>
      <c r="R45" s="4"/>
    </row>
    <row r="46" spans="1:18" ht="30" customHeight="1" x14ac:dyDescent="0.25">
      <c r="B46" s="4"/>
      <c r="C46" s="162" t="s">
        <v>17</v>
      </c>
      <c r="D46" s="139">
        <f ca="1">SUMIF('4. Equipment'!$G$12:$G$82,'Summary All Theme Costs'!$C$41,'4. Equipment'!$J$12:$J$82)</f>
        <v>0</v>
      </c>
      <c r="E46" s="139">
        <f ca="1">SUMIF('4. Equipment'!$G$12:$G$82,'Summary All Theme Costs'!$C$41,'4. Equipment'!$L$12:$L$82)</f>
        <v>0</v>
      </c>
      <c r="F46" s="139">
        <f ca="1">SUMIF('4. Equipment'!$G$12:$G$82,'Summary All Theme Costs'!$C$41,'4. Equipment'!$N$12:$N$82)</f>
        <v>0</v>
      </c>
      <c r="G46" s="139">
        <f ca="1">SUMIF('4. Equipment'!$G$12:$G$82,'Summary All Theme Costs'!$C$41,'4. Equipment'!$P$12:$P$82)</f>
        <v>0</v>
      </c>
      <c r="H46" s="139">
        <f ca="1">SUMIF('4. Equipment'!$G$12:$G$82,'Summary All Theme Costs'!$C$41,'4. Equipment'!$R$12:$R$82)</f>
        <v>0</v>
      </c>
      <c r="I46" s="305">
        <f t="shared" ca="1" si="8"/>
        <v>0</v>
      </c>
      <c r="J46" s="4"/>
      <c r="K46" s="162" t="s">
        <v>17</v>
      </c>
      <c r="L46" s="139">
        <f ca="1">SUMIF('4. Equipment'!$G$12:$G$82,'Summary All Theme Costs'!$K$41,'4. Equipment'!$J$12:$J$82)</f>
        <v>0</v>
      </c>
      <c r="M46" s="139">
        <f ca="1">SUMIF('4. Equipment'!$G$12:$G$82,'Summary All Theme Costs'!$K$41,'4. Equipment'!$L$12:$L$82)</f>
        <v>0</v>
      </c>
      <c r="N46" s="139">
        <f ca="1">SUMIF('4. Equipment'!$G$12:$G$82,'Summary All Theme Costs'!$K$41,'4. Equipment'!$N$12:$N$82)</f>
        <v>0</v>
      </c>
      <c r="O46" s="139">
        <f ca="1">SUMIF('4. Equipment'!$G$12:$G$82,'Summary All Theme Costs'!$K$41,'4. Equipment'!$P$12:$P$82)</f>
        <v>0</v>
      </c>
      <c r="P46" s="139">
        <f ca="1">SUMIF('4. Equipment'!$G$12:$G$82,'Summary All Theme Costs'!$K$41,'4. Equipment'!$R$12:$R$82)</f>
        <v>0</v>
      </c>
      <c r="Q46" s="305">
        <f t="shared" ca="1" si="9"/>
        <v>0</v>
      </c>
      <c r="R46" s="4"/>
    </row>
    <row r="47" spans="1:18" ht="30" customHeight="1" x14ac:dyDescent="0.25">
      <c r="B47" s="4"/>
      <c r="C47" s="162" t="s">
        <v>18</v>
      </c>
      <c r="D47" s="139">
        <f ca="1">SUMIF('5. Consumables'!$G$12:$G$61,'Summary All Theme Costs'!$C$41,'5. Consumables'!$J$12:$J$61)</f>
        <v>0</v>
      </c>
      <c r="E47" s="139">
        <f ca="1">SUMIF('5. Consumables'!$G$12:$G$61,'Summary All Theme Costs'!$C$41,'5. Consumables'!$L$12:$L$61)</f>
        <v>0</v>
      </c>
      <c r="F47" s="139">
        <f ca="1">SUMIF('5. Consumables'!$G$12:$G$61,'Summary All Theme Costs'!$C$41,'5. Consumables'!$N$12:$N$61)</f>
        <v>0</v>
      </c>
      <c r="G47" s="139">
        <f ca="1">SUMIF('5. Consumables'!$G$12:$G$61,'Summary All Theme Costs'!$C$41,'5. Consumables'!$P$12:$P$61)</f>
        <v>0</v>
      </c>
      <c r="H47" s="139">
        <f ca="1">SUMIF('5. Consumables'!$G$12:$G$61,'Summary All Theme Costs'!$C$41,'5. Consumables'!$R$12:$R$61)</f>
        <v>0</v>
      </c>
      <c r="I47" s="305">
        <f t="shared" ca="1" si="8"/>
        <v>0</v>
      </c>
      <c r="J47" s="4"/>
      <c r="K47" s="162" t="s">
        <v>18</v>
      </c>
      <c r="L47" s="139">
        <f ca="1">SUMIF('5. Consumables'!$G$12:$G$61,'Summary All Theme Costs'!$K$41,'5. Consumables'!$J$12:$J$61)</f>
        <v>0</v>
      </c>
      <c r="M47" s="139">
        <f ca="1">SUMIF('5. Consumables'!$G$12:$G$61,'Summary All Theme Costs'!$K$41,'5. Consumables'!$L$12:$L$61)</f>
        <v>0</v>
      </c>
      <c r="N47" s="139">
        <f ca="1">SUMIF('5. Consumables'!$G$12:$G$61,'Summary All Theme Costs'!$K$41,'5. Consumables'!$N$12:$N$61)</f>
        <v>0</v>
      </c>
      <c r="O47" s="139">
        <f ca="1">SUMIF('5. Consumables'!$G$12:$G$61,'Summary All Theme Costs'!$K$41,'5. Consumables'!$P$12:$P$61)</f>
        <v>0</v>
      </c>
      <c r="P47" s="139">
        <f ca="1">SUMIF('5. Consumables'!$G$12:$G$61,'Summary All Theme Costs'!$K$41,'5. Consumables'!$R$12:$R$61)</f>
        <v>0</v>
      </c>
      <c r="Q47" s="305">
        <f t="shared" ca="1" si="9"/>
        <v>0</v>
      </c>
      <c r="R47" s="4"/>
    </row>
    <row r="48" spans="1:18" ht="30" customHeight="1" x14ac:dyDescent="0.25">
      <c r="B48" s="4"/>
      <c r="C48" s="162" t="s">
        <v>630</v>
      </c>
      <c r="D48" s="139">
        <f ca="1">SUMIF('6. CEI'!$G$12:$G$61,'Summary All Theme Costs'!$C$41,'6. CEI'!$J$12:$J$61)</f>
        <v>0</v>
      </c>
      <c r="E48" s="139">
        <f ca="1">SUMIF('6. CEI'!$G$12:$G$61,'Summary All Theme Costs'!$C$41,'6. CEI'!$L$12:$L$61)</f>
        <v>0</v>
      </c>
      <c r="F48" s="139">
        <f ca="1">SUMIF('6. CEI'!$G$12:$G$61,'Summary All Theme Costs'!$C$41,'6. CEI'!$N$12:$N$61)</f>
        <v>0</v>
      </c>
      <c r="G48" s="139">
        <f ca="1">SUMIF('6. CEI'!$G$12:$G$61,'Summary All Theme Costs'!$C$41,'6. CEI'!$P$12:$P$61)</f>
        <v>0</v>
      </c>
      <c r="H48" s="139">
        <f ca="1">SUMIF('6. CEI'!$G$12:$G$61,'Summary All Theme Costs'!$C$41,'6. CEI'!$R$12:$R$61)</f>
        <v>0</v>
      </c>
      <c r="I48" s="305">
        <f t="shared" ca="1" si="8"/>
        <v>0</v>
      </c>
      <c r="J48" s="4"/>
      <c r="K48" s="162" t="s">
        <v>630</v>
      </c>
      <c r="L48" s="139">
        <f ca="1">SUMIF('6. CEI'!$G$12:$G$61,'Summary All Theme Costs'!$K$41,'6. CEI'!$J$12:$J$61)</f>
        <v>0</v>
      </c>
      <c r="M48" s="139">
        <f ca="1">SUMIF('6. CEI'!$G$12:$G$61,'Summary All Theme Costs'!$K$41,'6. CEI'!$L$12:$L$61)</f>
        <v>0</v>
      </c>
      <c r="N48" s="139">
        <f ca="1">SUMIF('6. CEI'!$G$12:$G$61,'Summary All Theme Costs'!$K$41,'6. CEI'!$N$12:$N$61)</f>
        <v>0</v>
      </c>
      <c r="O48" s="139">
        <f ca="1">SUMIF('6. CEI'!$G$12:$G$61,'Summary All Theme Costs'!$K$41,'6. CEI'!$P$12:$P$61)</f>
        <v>0</v>
      </c>
      <c r="P48" s="139">
        <f ca="1">SUMIF('6. CEI'!$G$12:$G$61,'Summary All Theme Costs'!$K$41,'6. CEI'!$R$12:$R$61)</f>
        <v>0</v>
      </c>
      <c r="Q48" s="305">
        <f t="shared" ca="1" si="9"/>
        <v>0</v>
      </c>
      <c r="R48" s="4"/>
    </row>
    <row r="49" spans="1:18" ht="30" customHeight="1" x14ac:dyDescent="0.25">
      <c r="B49" s="4"/>
      <c r="C49" s="162" t="s">
        <v>20</v>
      </c>
      <c r="D49" s="139">
        <f ca="1">SUMIF('7. Dissemination'!$G$12:$G$61,'Summary All Theme Costs'!$C$41,'7. Dissemination'!$J$12:$J$61)</f>
        <v>0</v>
      </c>
      <c r="E49" s="139">
        <f ca="1">SUMIF('7. Dissemination'!$G$12:$G$61,'Summary All Theme Costs'!$C$41,'7. Dissemination'!$L$12:$L$61)</f>
        <v>0</v>
      </c>
      <c r="F49" s="139">
        <f ca="1">SUMIF('7. Dissemination'!$G$12:$G$61,'Summary All Theme Costs'!$C$41,'7. Dissemination'!$N$12:$N$61)</f>
        <v>0</v>
      </c>
      <c r="G49" s="139">
        <f ca="1">SUMIF('7. Dissemination'!$G$12:$G$61,'Summary All Theme Costs'!$C$41,'7. Dissemination'!$P$12:$P$61)</f>
        <v>0</v>
      </c>
      <c r="H49" s="139">
        <f ca="1">SUMIF('7. Dissemination'!$G$12:$G$61,'Summary All Theme Costs'!$C$41,'7. Dissemination'!$R$12:$R$61)</f>
        <v>0</v>
      </c>
      <c r="I49" s="305">
        <f t="shared" ca="1" si="8"/>
        <v>0</v>
      </c>
      <c r="J49" s="4"/>
      <c r="K49" s="162" t="s">
        <v>20</v>
      </c>
      <c r="L49" s="139">
        <f ca="1">SUMIF('7. Dissemination'!$G$12:$G$61,'Summary All Theme Costs'!$K$41,'7. Dissemination'!$J$12:$J$61)</f>
        <v>0</v>
      </c>
      <c r="M49" s="139">
        <f ca="1">SUMIF('7. Dissemination'!$G$12:$G$61,'Summary All Theme Costs'!$K$41,'7. Dissemination'!$L$12:$L$61)</f>
        <v>0</v>
      </c>
      <c r="N49" s="139">
        <f ca="1">SUMIF('7. Dissemination'!$G$12:$G$61,'Summary All Theme Costs'!$K$41,'7. Dissemination'!$N$12:$N$61)</f>
        <v>0</v>
      </c>
      <c r="O49" s="139">
        <f ca="1">SUMIF('7. Dissemination'!$G$12:$G$61,'Summary All Theme Costs'!$K$41,'7. Dissemination'!$P$12:$P$61)</f>
        <v>0</v>
      </c>
      <c r="P49" s="139">
        <f ca="1">SUMIF('7. Dissemination'!$G$12:$G$61,'Summary All Theme Costs'!$K$41,'7. Dissemination'!$R$12:$R$61)</f>
        <v>0</v>
      </c>
      <c r="Q49" s="305">
        <f t="shared" ca="1" si="9"/>
        <v>0</v>
      </c>
      <c r="R49" s="4"/>
    </row>
    <row r="50" spans="1:18" ht="30" customHeight="1" x14ac:dyDescent="0.25">
      <c r="B50" s="4"/>
      <c r="C50" s="162" t="s">
        <v>631</v>
      </c>
      <c r="D50" s="139">
        <f ca="1">SUMIF('8.MonitoringEvaluation&amp;Learning'!$G$12:$G$61,'Summary All Theme Costs'!$C$41,'8.MonitoringEvaluation&amp;Learning'!$J$12:$J$61)</f>
        <v>0</v>
      </c>
      <c r="E50" s="139">
        <f ca="1">SUMIF('8.MonitoringEvaluation&amp;Learning'!$G$12:$G$61,'Summary All Theme Costs'!$C$41,'8.MonitoringEvaluation&amp;Learning'!$L$12:$L$61)</f>
        <v>0</v>
      </c>
      <c r="F50" s="139">
        <f ca="1">SUMIF('8.MonitoringEvaluation&amp;Learning'!$G$12:$G$61,'Summary All Theme Costs'!$C$41,'8.MonitoringEvaluation&amp;Learning'!$N$12:$N$61)</f>
        <v>0</v>
      </c>
      <c r="G50" s="139">
        <f ca="1">SUMIF('8.MonitoringEvaluation&amp;Learning'!$G$12:$G$61,'Summary All Theme Costs'!$C$41,'8.MonitoringEvaluation&amp;Learning'!$P$12:$P$61)</f>
        <v>0</v>
      </c>
      <c r="H50" s="139">
        <f ca="1">SUMIF('8.MonitoringEvaluation&amp;Learning'!$G$12:$G$61,'Summary All Theme Costs'!$C$41,'8.MonitoringEvaluation&amp;Learning'!$R$12:$R$61)</f>
        <v>0</v>
      </c>
      <c r="I50" s="305">
        <f t="shared" ca="1" si="8"/>
        <v>0</v>
      </c>
      <c r="J50" s="4"/>
      <c r="K50" s="162" t="s">
        <v>631</v>
      </c>
      <c r="L50" s="139">
        <f ca="1">SUMIF('8.MonitoringEvaluation&amp;Learning'!$G$12:$G$61,'Summary All Theme Costs'!$K$41,'8.MonitoringEvaluation&amp;Learning'!$J$12:$J$61)</f>
        <v>0</v>
      </c>
      <c r="M50" s="139">
        <f ca="1">SUMIF('8.MonitoringEvaluation&amp;Learning'!$G$12:$G$61,'Summary All Theme Costs'!$K$41,'8.MonitoringEvaluation&amp;Learning'!$L$12:$L$61)</f>
        <v>0</v>
      </c>
      <c r="N50" s="139">
        <f ca="1">SUMIF('8.MonitoringEvaluation&amp;Learning'!$G$12:$G$61,'Summary All Theme Costs'!$K$41,'8.MonitoringEvaluation&amp;Learning'!$N$12:$N$61)</f>
        <v>0</v>
      </c>
      <c r="O50" s="139">
        <f ca="1">SUMIF('8.MonitoringEvaluation&amp;Learning'!$G$12:$G$61,'Summary All Theme Costs'!$K$41,'8.MonitoringEvaluation&amp;Learning'!$P$12:$P$61)</f>
        <v>0</v>
      </c>
      <c r="P50" s="139">
        <f ca="1">SUMIF('8.MonitoringEvaluation&amp;Learning'!$G$12:$G$61,'Summary All Theme Costs'!$K$41,'8.MonitoringEvaluation&amp;Learning'!$R$12:$R$61)</f>
        <v>0</v>
      </c>
      <c r="Q50" s="305">
        <f t="shared" ca="1" si="9"/>
        <v>0</v>
      </c>
      <c r="R50" s="4"/>
    </row>
    <row r="51" spans="1:18" ht="30" customHeight="1" x14ac:dyDescent="0.25">
      <c r="B51" s="4"/>
      <c r="C51" s="162" t="s">
        <v>22</v>
      </c>
      <c r="D51" s="139">
        <f ca="1">SUMIF('9. Other Direct Costs '!$G$12:$G$61,'Summary All Theme Costs'!$C$41,'9. Other Direct Costs '!$J$12:$J$61)</f>
        <v>0</v>
      </c>
      <c r="E51" s="139">
        <f ca="1">SUMIF('9. Other Direct Costs '!$G$12:$G$61,'Summary All Theme Costs'!$C$41,'9. Other Direct Costs '!$L$12:$L$61)</f>
        <v>0</v>
      </c>
      <c r="F51" s="139">
        <f ca="1">SUMIF('9. Other Direct Costs '!$G$12:$G$61,'Summary All Theme Costs'!$C$41,'9. Other Direct Costs '!$N$12:$N$61)</f>
        <v>0</v>
      </c>
      <c r="G51" s="139">
        <f ca="1">SUMIF('9. Other Direct Costs '!$G$12:$G$61,'Summary All Theme Costs'!$C$41,'9. Other Direct Costs '!$P$12:$P$61)</f>
        <v>0</v>
      </c>
      <c r="H51" s="139">
        <f ca="1">SUMIF('9. Other Direct Costs '!$G$12:$G$61,'Summary All Theme Costs'!$C$41,'9. Other Direct Costs '!$R$12:$R$61)</f>
        <v>0</v>
      </c>
      <c r="I51" s="305">
        <f t="shared" ca="1" si="8"/>
        <v>0</v>
      </c>
      <c r="J51" s="4"/>
      <c r="K51" s="162" t="s">
        <v>22</v>
      </c>
      <c r="L51" s="139">
        <f ca="1">SUMIF('9. Other Direct Costs '!$G$12:$G$61,'Summary All Theme Costs'!$K$41,'9. Other Direct Costs '!$J$12:$J$61)</f>
        <v>0</v>
      </c>
      <c r="M51" s="139">
        <f ca="1">SUMIF('9. Other Direct Costs '!$G$12:$G$61,'Summary All Theme Costs'!$K$41,'9. Other Direct Costs '!$L$12:$L$61)</f>
        <v>0</v>
      </c>
      <c r="N51" s="139">
        <f ca="1">SUMIF('9. Other Direct Costs '!$G$12:$G$61,'Summary All Theme Costs'!$K$41,'9. Other Direct Costs '!$N$12:$N$61)</f>
        <v>0</v>
      </c>
      <c r="O51" s="139">
        <f ca="1">SUMIF('9. Other Direct Costs '!$G$12:$G$61,'Summary All Theme Costs'!$K$41,'9. Other Direct Costs '!$P$12:$P$61)</f>
        <v>0</v>
      </c>
      <c r="P51" s="139">
        <f ca="1">SUMIF('9. Other Direct Costs '!$G$12:$G$61,'Summary All Theme Costs'!$K$41,'9. Other Direct Costs '!$R$12:$R$61)</f>
        <v>0</v>
      </c>
      <c r="Q51" s="305">
        <f t="shared" ca="1" si="9"/>
        <v>0</v>
      </c>
      <c r="R51" s="4"/>
    </row>
    <row r="52" spans="1:18" ht="30" customHeight="1" thickBot="1" x14ac:dyDescent="0.3">
      <c r="B52" s="4"/>
      <c r="C52" s="306" t="s">
        <v>633</v>
      </c>
      <c r="D52" s="139">
        <f ca="1">SUMIF('10. Indirect Costs'!$F$13:$F$62,'Summary All Theme Costs'!$C$41,'10. Indirect Costs'!$L$13:$L$62)</f>
        <v>0</v>
      </c>
      <c r="E52" s="139">
        <f ca="1">SUMIF('10. Indirect Costs'!$F$13:$F$62,'Summary All Theme Costs'!$C$41,'10. Indirect Costs'!$P$13:$P$62)</f>
        <v>0</v>
      </c>
      <c r="F52" s="139">
        <f ca="1">SUMIF('10. Indirect Costs'!$F$13:$F$62,'Summary All Theme Costs'!$C$41,'10. Indirect Costs'!$T$13:$T$62)</f>
        <v>0</v>
      </c>
      <c r="G52" s="139">
        <f ca="1">SUMIF('10. Indirect Costs'!$F$13:$F$62,'Summary All Theme Costs'!$C$41,'10. Indirect Costs'!$X$13:$X$62)</f>
        <v>0</v>
      </c>
      <c r="H52" s="139">
        <f ca="1">SUMIF('10. Indirect Costs'!$F$13:$F$62,'Summary All Theme Costs'!$C$41,'10. Indirect Costs'!$AB$13:$AB$62)</f>
        <v>0</v>
      </c>
      <c r="I52" s="305">
        <f t="shared" ca="1" si="8"/>
        <v>0</v>
      </c>
      <c r="J52" s="4"/>
      <c r="K52" s="306" t="s">
        <v>633</v>
      </c>
      <c r="L52" s="139">
        <f ca="1">SUMIF('10. Indirect Costs'!$F$13:$F$62,'Summary All Theme Costs'!$K$41,'10. Indirect Costs'!$L$13:$L$62)</f>
        <v>0</v>
      </c>
      <c r="M52" s="139">
        <f ca="1">SUMIF('10. Indirect Costs'!$F$13:$F$62,'Summary All Theme Costs'!$K$41,'10. Indirect Costs'!$P$13:$P$62)</f>
        <v>0</v>
      </c>
      <c r="N52" s="139">
        <f ca="1">SUMIF('10. Indirect Costs'!$F$13:$F$62,'Summary All Theme Costs'!$K$41,'10. Indirect Costs'!$T$13:$T$62)</f>
        <v>0</v>
      </c>
      <c r="O52" s="139">
        <f ca="1">SUMIF('10. Indirect Costs'!$F$13:$F$62,'Summary All Theme Costs'!$K$41,'10. Indirect Costs'!$X$13:$X$62)</f>
        <v>0</v>
      </c>
      <c r="P52" s="139">
        <f ca="1">SUMIF('10. Indirect Costs'!$F$13:$F$62,'Summary All Theme Costs'!$K$41,'10. Indirect Costs'!$AB$13:$AB$62)</f>
        <v>0</v>
      </c>
      <c r="Q52" s="305">
        <f t="shared" ca="1" si="9"/>
        <v>0</v>
      </c>
      <c r="R52" s="4"/>
    </row>
    <row r="53" spans="1:18" ht="30" customHeight="1" thickBot="1" x14ac:dyDescent="0.3">
      <c r="B53" s="4"/>
      <c r="C53" s="307" t="s">
        <v>103</v>
      </c>
      <c r="D53" s="309">
        <f t="shared" ref="D53:I53" ca="1" si="10">SUM(D44:D52)</f>
        <v>0</v>
      </c>
      <c r="E53" s="309">
        <f t="shared" ca="1" si="10"/>
        <v>0</v>
      </c>
      <c r="F53" s="309">
        <f t="shared" ca="1" si="10"/>
        <v>0</v>
      </c>
      <c r="G53" s="309">
        <f t="shared" ca="1" si="10"/>
        <v>0</v>
      </c>
      <c r="H53" s="309">
        <f t="shared" ca="1" si="10"/>
        <v>0</v>
      </c>
      <c r="I53" s="311">
        <f t="shared" ca="1" si="10"/>
        <v>0</v>
      </c>
      <c r="J53" s="4"/>
      <c r="K53" s="307" t="s">
        <v>103</v>
      </c>
      <c r="L53" s="309">
        <f t="shared" ref="L53:Q53" ca="1" si="11">SUM(L44:L52)</f>
        <v>0</v>
      </c>
      <c r="M53" s="309">
        <f t="shared" ca="1" si="11"/>
        <v>0</v>
      </c>
      <c r="N53" s="309">
        <f t="shared" ca="1" si="11"/>
        <v>0</v>
      </c>
      <c r="O53" s="309">
        <f t="shared" ca="1" si="11"/>
        <v>0</v>
      </c>
      <c r="P53" s="309">
        <f t="shared" ca="1" si="11"/>
        <v>0</v>
      </c>
      <c r="Q53" s="311">
        <f t="shared" ca="1" si="11"/>
        <v>0</v>
      </c>
      <c r="R53" s="4"/>
    </row>
    <row r="54" spans="1:18" ht="30" customHeight="1" x14ac:dyDescent="0.25">
      <c r="A54" s="298">
        <f>A39+2</f>
        <v>7</v>
      </c>
      <c r="B54" s="4"/>
      <c r="C54" s="297" t="s">
        <v>96</v>
      </c>
      <c r="D54" s="4"/>
      <c r="E54" s="4"/>
      <c r="F54" s="4"/>
      <c r="G54" s="4"/>
      <c r="H54" s="4"/>
      <c r="I54" s="4"/>
      <c r="J54" s="4"/>
      <c r="K54" s="297" t="s">
        <v>96</v>
      </c>
      <c r="L54" s="4"/>
      <c r="M54" s="4"/>
      <c r="N54" s="4"/>
      <c r="O54" s="4"/>
      <c r="P54" s="4"/>
      <c r="Q54" s="4"/>
      <c r="R54" s="4"/>
    </row>
    <row r="55" spans="1:18" ht="30" customHeight="1" x14ac:dyDescent="0.25">
      <c r="B55" s="4"/>
      <c r="C55" s="83">
        <f ca="1">IFERROR(OFFSET('START - AWARD DETAILS'!$D$21,MATCH(A54,'START - AWARD DETAILS'!$C$21:$C$40,0)-1,0),"")</f>
        <v>0</v>
      </c>
      <c r="D55" s="4"/>
      <c r="E55" s="4"/>
      <c r="F55" s="4"/>
      <c r="G55" s="4"/>
      <c r="H55" s="4"/>
      <c r="I55" s="4"/>
      <c r="J55" s="4"/>
      <c r="K55" s="83">
        <f ca="1">IFERROR(OFFSET('START - AWARD DETAILS'!$D$21,MATCH(A54+1,'START - AWARD DETAILS'!$C$21:$C$40,0)-1,0),"")</f>
        <v>0</v>
      </c>
      <c r="L55" s="4"/>
      <c r="M55" s="4"/>
      <c r="N55" s="4"/>
      <c r="O55" s="4"/>
      <c r="P55" s="4"/>
      <c r="Q55" s="163">
        <f ca="1">Q53-'Summary of Costs by Theme'!I20</f>
        <v>0</v>
      </c>
      <c r="R55" s="4"/>
    </row>
    <row r="56" spans="1:18" ht="30" customHeight="1" thickBot="1" x14ac:dyDescent="0.3">
      <c r="B56" s="4"/>
      <c r="C56" s="85"/>
      <c r="D56" s="4"/>
      <c r="E56" s="4"/>
      <c r="F56" s="4"/>
      <c r="G56" s="4"/>
      <c r="H56" s="4"/>
      <c r="I56" s="4"/>
      <c r="J56" s="4"/>
      <c r="K56" s="85"/>
      <c r="L56" s="4"/>
      <c r="M56" s="4"/>
      <c r="N56" s="4"/>
      <c r="O56" s="4"/>
      <c r="P56" s="4"/>
      <c r="Q56" s="4"/>
      <c r="R56" s="4"/>
    </row>
    <row r="57" spans="1:18" ht="30" customHeight="1" thickBot="1" x14ac:dyDescent="0.3">
      <c r="B57" s="4"/>
      <c r="C57" s="85"/>
      <c r="D57" s="299" t="s">
        <v>97</v>
      </c>
      <c r="E57" s="300" t="s">
        <v>98</v>
      </c>
      <c r="F57" s="300" t="s">
        <v>99</v>
      </c>
      <c r="G57" s="300" t="s">
        <v>100</v>
      </c>
      <c r="H57" s="301" t="s">
        <v>101</v>
      </c>
      <c r="I57" s="302" t="s">
        <v>102</v>
      </c>
      <c r="J57" s="4"/>
      <c r="K57" s="85"/>
      <c r="L57" s="299" t="s">
        <v>97</v>
      </c>
      <c r="M57" s="300" t="s">
        <v>98</v>
      </c>
      <c r="N57" s="300" t="s">
        <v>99</v>
      </c>
      <c r="O57" s="300" t="s">
        <v>100</v>
      </c>
      <c r="P57" s="301" t="s">
        <v>101</v>
      </c>
      <c r="Q57" s="302" t="s">
        <v>102</v>
      </c>
      <c r="R57" s="4"/>
    </row>
    <row r="58" spans="1:18" ht="30" customHeight="1" x14ac:dyDescent="0.25">
      <c r="B58" s="4"/>
      <c r="C58" s="303" t="s">
        <v>15</v>
      </c>
      <c r="D58" s="138">
        <f ca="1">SUMIF('2. Staff Costs (Annual)'!$G$13:$G$312,'Summary All Theme Costs'!$C$55,'2. Staff Costs (Annual)'!$N$13:$N$312)</f>
        <v>0</v>
      </c>
      <c r="E58" s="97">
        <f ca="1">SUMIF('2. Staff Costs (Annual)'!$G$13:$G$312,'Summary All Theme Costs'!$C$55,'2. Staff Costs (Annual)'!$S$13:$S$312)</f>
        <v>0</v>
      </c>
      <c r="F58" s="97">
        <f ca="1">SUMIF('2. Staff Costs (Annual)'!$G$13:$G$312,'Summary All Theme Costs'!$C$55,'2. Staff Costs (Annual)'!$X$13:$X$312)</f>
        <v>0</v>
      </c>
      <c r="G58" s="97">
        <f ca="1">SUMIF('2. Staff Costs (Annual)'!$G$13:$G$312,'Summary All Theme Costs'!$C$55,'2. Staff Costs (Annual)'!$AC$13:$AC$312)</f>
        <v>0</v>
      </c>
      <c r="H58" s="98">
        <f ca="1">SUMIF('2. Staff Costs (Annual)'!$G$13:$G$312,'Summary All Theme Costs'!$C$55,'2. Staff Costs (Annual)'!$AH$13:$AH$312)</f>
        <v>0</v>
      </c>
      <c r="I58" s="304">
        <f ca="1">SUM(D58:H58)</f>
        <v>0</v>
      </c>
      <c r="J58" s="4"/>
      <c r="K58" s="303" t="s">
        <v>15</v>
      </c>
      <c r="L58" s="138">
        <f ca="1">SUMIF('2. Staff Costs (Annual)'!$G$13:$G$312,'Summary All Theme Costs'!$K$55,'2. Staff Costs (Annual)'!$N$13:$N$312)</f>
        <v>0</v>
      </c>
      <c r="M58" s="97">
        <f ca="1">SUMIF('2. Staff Costs (Annual)'!$G$13:$G$312,'Summary All Theme Costs'!$K$55,'2. Staff Costs (Annual)'!$S$13:$S$312)</f>
        <v>0</v>
      </c>
      <c r="N58" s="97">
        <f ca="1">SUMIF('2. Staff Costs (Annual)'!$G$13:$G$312,'Summary All Theme Costs'!$K$55,'2. Staff Costs (Annual)'!$X$13:$X$312)</f>
        <v>0</v>
      </c>
      <c r="O58" s="97">
        <f ca="1">SUMIF('2. Staff Costs (Annual)'!$G$13:$G$312,'Summary All Theme Costs'!$K$55,'2. Staff Costs (Annual)'!$AC$13:$AC$312)</f>
        <v>0</v>
      </c>
      <c r="P58" s="98">
        <f ca="1">SUMIF('2. Staff Costs (Annual)'!$G$13:$G$312,'Summary All Theme Costs'!$K$55,'2. Staff Costs (Annual)'!$AH$13:$AH$312)</f>
        <v>0</v>
      </c>
      <c r="Q58" s="304">
        <f ca="1">SUM(L58:P58)</f>
        <v>0</v>
      </c>
      <c r="R58" s="4"/>
    </row>
    <row r="59" spans="1:18" ht="30" customHeight="1" x14ac:dyDescent="0.25">
      <c r="B59" s="4"/>
      <c r="C59" s="162" t="s">
        <v>632</v>
      </c>
      <c r="D59" s="139">
        <f ca="1">SUMIF('3.Travel,Subsistence&amp;Conference'!$H$12:$H$70,'Summary All Theme Costs'!$C$55,'3.Travel,Subsistence&amp;Conference'!$K$12:$K$70)</f>
        <v>0</v>
      </c>
      <c r="E59" s="139">
        <f ca="1">SUMIF('3.Travel,Subsistence&amp;Conference'!$H$12:$H$70,'Summary All Theme Costs'!$C$55,'3.Travel,Subsistence&amp;Conference'!$M$12:$M$70)</f>
        <v>0</v>
      </c>
      <c r="F59" s="139">
        <f ca="1">SUMIF('3.Travel,Subsistence&amp;Conference'!$H$12:$H$70,'Summary All Theme Costs'!$C$55,'3.Travel,Subsistence&amp;Conference'!$O$12:$O$70)</f>
        <v>0</v>
      </c>
      <c r="G59" s="139">
        <f ca="1">SUMIF('3.Travel,Subsistence&amp;Conference'!$H$12:$H$70,'Summary All Theme Costs'!$C$55,'3.Travel,Subsistence&amp;Conference'!$O$12:$O$70)</f>
        <v>0</v>
      </c>
      <c r="H59" s="139">
        <f ca="1">SUMIF('3.Travel,Subsistence&amp;Conference'!$H$12:$H$70,'Summary All Theme Costs'!$C$55,'3.Travel,Subsistence&amp;Conference'!$S$12:$S$70)</f>
        <v>0</v>
      </c>
      <c r="I59" s="305">
        <f t="shared" ref="I59:I66" ca="1" si="12">SUM(D59:H59)</f>
        <v>0</v>
      </c>
      <c r="J59" s="4"/>
      <c r="K59" s="162" t="s">
        <v>632</v>
      </c>
      <c r="L59" s="139">
        <f ca="1">SUMIF('3.Travel,Subsistence&amp;Conference'!$H$12:$H$70,'Summary All Theme Costs'!$K$55,'3.Travel,Subsistence&amp;Conference'!$K$12:$K$70)</f>
        <v>0</v>
      </c>
      <c r="M59" s="139">
        <f ca="1">SUMIF('3.Travel,Subsistence&amp;Conference'!$H$12:$H$70,'Summary All Theme Costs'!$K$55,'3.Travel,Subsistence&amp;Conference'!$M$12:$M$70)</f>
        <v>0</v>
      </c>
      <c r="N59" s="139">
        <f ca="1">SUMIF('3.Travel,Subsistence&amp;Conference'!$H$12:$H$70,'Summary All Theme Costs'!$K$55,'3.Travel,Subsistence&amp;Conference'!$O$12:$O$70)</f>
        <v>0</v>
      </c>
      <c r="O59" s="139">
        <f ca="1">SUMIF('3.Travel,Subsistence&amp;Conference'!$H$12:$H$70,'Summary All Theme Costs'!$K$55,'3.Travel,Subsistence&amp;Conference'!$O$12:$O$70)</f>
        <v>0</v>
      </c>
      <c r="P59" s="139">
        <f ca="1">SUMIF('3.Travel,Subsistence&amp;Conference'!$H$12:$H$70,'Summary All Theme Costs'!$K$55,'3.Travel,Subsistence&amp;Conference'!$S$12:$S$70)</f>
        <v>0</v>
      </c>
      <c r="Q59" s="305">
        <f t="shared" ref="Q59:Q66" ca="1" si="13">SUM(L59:P59)</f>
        <v>0</v>
      </c>
      <c r="R59" s="4"/>
    </row>
    <row r="60" spans="1:18" ht="30" customHeight="1" x14ac:dyDescent="0.25">
      <c r="B60" s="4"/>
      <c r="C60" s="162" t="s">
        <v>17</v>
      </c>
      <c r="D60" s="139">
        <f ca="1">SUMIF('4. Equipment'!$G$12:$G$82,'Summary All Theme Costs'!$C$55,'4. Equipment'!$J$12:$J$82)</f>
        <v>0</v>
      </c>
      <c r="E60" s="139">
        <f ca="1">SUMIF('4. Equipment'!$G$12:$G$82,'Summary All Theme Costs'!$C$55,'4. Equipment'!$L$12:$L$82)</f>
        <v>0</v>
      </c>
      <c r="F60" s="139">
        <f ca="1">SUMIF('4. Equipment'!$G$12:$G$82,'Summary All Theme Costs'!$C$55,'4. Equipment'!$N$12:$N$82)</f>
        <v>0</v>
      </c>
      <c r="G60" s="139">
        <f ca="1">SUMIF('4. Equipment'!$G$12:$G$82,'Summary All Theme Costs'!$C$55,'4. Equipment'!$P$12:$P$82)</f>
        <v>0</v>
      </c>
      <c r="H60" s="139">
        <f ca="1">SUMIF('4. Equipment'!$G$12:$G$82,'Summary All Theme Costs'!$C$55,'4. Equipment'!$R$12:$R$82)</f>
        <v>0</v>
      </c>
      <c r="I60" s="305">
        <f t="shared" ca="1" si="12"/>
        <v>0</v>
      </c>
      <c r="J60" s="4"/>
      <c r="K60" s="162" t="s">
        <v>17</v>
      </c>
      <c r="L60" s="139">
        <f ca="1">SUMIF('4. Equipment'!$G$12:$G$82,'Summary All Theme Costs'!$K$55,'4. Equipment'!$J$12:$J$82)</f>
        <v>0</v>
      </c>
      <c r="M60" s="139">
        <f ca="1">SUMIF('4. Equipment'!$G$12:$G$82,'Summary All Theme Costs'!$K$55,'4. Equipment'!$L$12:$L$82)</f>
        <v>0</v>
      </c>
      <c r="N60" s="139">
        <f ca="1">SUMIF('4. Equipment'!$G$12:$G$82,'Summary All Theme Costs'!$K$55,'4. Equipment'!$N$12:$N$82)</f>
        <v>0</v>
      </c>
      <c r="O60" s="139">
        <f ca="1">SUMIF('4. Equipment'!$G$12:$G$82,'Summary All Theme Costs'!$K$55,'4. Equipment'!$P$12:$P$82)</f>
        <v>0</v>
      </c>
      <c r="P60" s="139">
        <f ca="1">SUMIF('4. Equipment'!$G$12:$G$82,'Summary All Theme Costs'!$K$55,'4. Equipment'!$R$12:$R$82)</f>
        <v>0</v>
      </c>
      <c r="Q60" s="305">
        <f t="shared" ca="1" si="13"/>
        <v>0</v>
      </c>
      <c r="R60" s="4"/>
    </row>
    <row r="61" spans="1:18" ht="30" customHeight="1" x14ac:dyDescent="0.25">
      <c r="B61" s="4"/>
      <c r="C61" s="162" t="s">
        <v>18</v>
      </c>
      <c r="D61" s="139">
        <f ca="1">SUMIF('5. Consumables'!$G$12:$G$61,'Summary All Theme Costs'!$C$55,'5. Consumables'!$J$12:$J$61)</f>
        <v>0</v>
      </c>
      <c r="E61" s="139">
        <f ca="1">SUMIF('5. Consumables'!$G$12:$G$61,'Summary All Theme Costs'!$C$55,'5. Consumables'!$L$12:$L$61)</f>
        <v>0</v>
      </c>
      <c r="F61" s="139">
        <f ca="1">SUMIF('5. Consumables'!$G$12:$G$61,'Summary All Theme Costs'!$C$55,'5. Consumables'!$N$12:$N$61)</f>
        <v>0</v>
      </c>
      <c r="G61" s="139">
        <f ca="1">SUMIF('5. Consumables'!$G$12:$G$61,'Summary All Theme Costs'!$C$55,'5. Consumables'!$P$12:$P$61)</f>
        <v>0</v>
      </c>
      <c r="H61" s="139">
        <f ca="1">SUMIF('5. Consumables'!$G$12:$G$61,'Summary All Theme Costs'!$C$55,'5. Consumables'!$R$12:$R$61)</f>
        <v>0</v>
      </c>
      <c r="I61" s="305">
        <f t="shared" ca="1" si="12"/>
        <v>0</v>
      </c>
      <c r="J61" s="4"/>
      <c r="K61" s="162" t="s">
        <v>18</v>
      </c>
      <c r="L61" s="139">
        <f ca="1">SUMIF('5. Consumables'!$G$12:$G$61,'Summary All Theme Costs'!$K$55,'5. Consumables'!$J$12:$J$61)</f>
        <v>0</v>
      </c>
      <c r="M61" s="139">
        <f ca="1">SUMIF('5. Consumables'!$G$12:$G$61,'Summary All Theme Costs'!$K$55,'5. Consumables'!$L$12:$L$61)</f>
        <v>0</v>
      </c>
      <c r="N61" s="139">
        <f ca="1">SUMIF('5. Consumables'!$G$12:$G$61,'Summary All Theme Costs'!$K$55,'5. Consumables'!$N$12:$N$61)</f>
        <v>0</v>
      </c>
      <c r="O61" s="139">
        <f ca="1">SUMIF('5. Consumables'!$G$12:$G$61,'Summary All Theme Costs'!$K$55,'5. Consumables'!$P$12:$P$61)</f>
        <v>0</v>
      </c>
      <c r="P61" s="139">
        <f ca="1">SUMIF('5. Consumables'!$G$12:$G$61,'Summary All Theme Costs'!$K$55,'5. Consumables'!$R$12:$R$61)</f>
        <v>0</v>
      </c>
      <c r="Q61" s="305">
        <f t="shared" ca="1" si="13"/>
        <v>0</v>
      </c>
      <c r="R61" s="4"/>
    </row>
    <row r="62" spans="1:18" ht="30" customHeight="1" x14ac:dyDescent="0.25">
      <c r="B62" s="4"/>
      <c r="C62" s="162" t="s">
        <v>630</v>
      </c>
      <c r="D62" s="139">
        <f ca="1">SUMIF('6. CEI'!$G$12:$G$61,'Summary All Theme Costs'!$C$55,'6. CEI'!$J$12:$J$61)</f>
        <v>0</v>
      </c>
      <c r="E62" s="139">
        <f ca="1">SUMIF('6. CEI'!$G$12:$G$61,'Summary All Theme Costs'!$C$55,'6. CEI'!$L$12:$L$61)</f>
        <v>0</v>
      </c>
      <c r="F62" s="139">
        <f ca="1">SUMIF('6. CEI'!$G$12:$G$61,'Summary All Theme Costs'!$C$55,'6. CEI'!$N$12:$N$61)</f>
        <v>0</v>
      </c>
      <c r="G62" s="139">
        <f ca="1">SUMIF('6. CEI'!$G$12:$G$61,'Summary All Theme Costs'!$C$55,'6. CEI'!$P$12:$P$61)</f>
        <v>0</v>
      </c>
      <c r="H62" s="139">
        <f ca="1">SUMIF('6. CEI'!$G$12:$G$61,'Summary All Theme Costs'!$C$55,'6. CEI'!$R$12:$R$61)</f>
        <v>0</v>
      </c>
      <c r="I62" s="305">
        <f t="shared" ca="1" si="12"/>
        <v>0</v>
      </c>
      <c r="J62" s="4"/>
      <c r="K62" s="162" t="s">
        <v>630</v>
      </c>
      <c r="L62" s="139">
        <f ca="1">SUMIF('6. CEI'!$G$12:$G$61,'Summary All Theme Costs'!$K$55,'6. CEI'!$J$12:$J$61)</f>
        <v>0</v>
      </c>
      <c r="M62" s="139">
        <f ca="1">SUMIF('6. CEI'!$G$12:$G$61,'Summary All Theme Costs'!$K$55,'6. CEI'!$L$12:$L$61)</f>
        <v>0</v>
      </c>
      <c r="N62" s="139">
        <f ca="1">SUMIF('6. CEI'!$G$12:$G$61,'Summary All Theme Costs'!$K$55,'6. CEI'!$N$12:$N$61)</f>
        <v>0</v>
      </c>
      <c r="O62" s="139">
        <f ca="1">SUMIF('6. CEI'!$G$12:$G$61,'Summary All Theme Costs'!$K$55,'6. CEI'!$P$12:$P$61)</f>
        <v>0</v>
      </c>
      <c r="P62" s="139">
        <f ca="1">SUMIF('6. CEI'!$G$12:$G$61,'Summary All Theme Costs'!$K$55,'6. CEI'!$R$12:$R$61)</f>
        <v>0</v>
      </c>
      <c r="Q62" s="305">
        <f t="shared" ca="1" si="13"/>
        <v>0</v>
      </c>
      <c r="R62" s="4"/>
    </row>
    <row r="63" spans="1:18" ht="30" customHeight="1" x14ac:dyDescent="0.25">
      <c r="B63" s="4"/>
      <c r="C63" s="162" t="s">
        <v>20</v>
      </c>
      <c r="D63" s="139">
        <f ca="1">SUMIF('7. Dissemination'!$G$12:$G$61,'Summary All Theme Costs'!$C$55,'7. Dissemination'!$J$12:$J$61)</f>
        <v>0</v>
      </c>
      <c r="E63" s="139">
        <f ca="1">SUMIF('7. Dissemination'!$G$12:$G$61,'Summary All Theme Costs'!$C$55,'7. Dissemination'!$L$12:$L$61)</f>
        <v>0</v>
      </c>
      <c r="F63" s="139">
        <f ca="1">SUMIF('7. Dissemination'!$G$12:$G$61,'Summary All Theme Costs'!$C$55,'7. Dissemination'!$N$12:$N$61)</f>
        <v>0</v>
      </c>
      <c r="G63" s="139">
        <f ca="1">SUMIF('7. Dissemination'!$G$12:$G$61,'Summary All Theme Costs'!$C$55,'7. Dissemination'!$P$12:$P$61)</f>
        <v>0</v>
      </c>
      <c r="H63" s="139">
        <f ca="1">SUMIF('7. Dissemination'!$G$12:$G$61,'Summary All Theme Costs'!$C$55,'7. Dissemination'!$R$12:$R$61)</f>
        <v>0</v>
      </c>
      <c r="I63" s="305">
        <f t="shared" ca="1" si="12"/>
        <v>0</v>
      </c>
      <c r="J63" s="4"/>
      <c r="K63" s="162" t="s">
        <v>20</v>
      </c>
      <c r="L63" s="139">
        <f ca="1">SUMIF('7. Dissemination'!$G$12:$G$61,'Summary All Theme Costs'!$K$55,'7. Dissemination'!$J$12:$J$61)</f>
        <v>0</v>
      </c>
      <c r="M63" s="139">
        <f ca="1">SUMIF('7. Dissemination'!$G$12:$G$61,'Summary All Theme Costs'!$K$55,'7. Dissemination'!$L$12:$L$61)</f>
        <v>0</v>
      </c>
      <c r="N63" s="139">
        <f ca="1">SUMIF('7. Dissemination'!$G$12:$G$61,'Summary All Theme Costs'!$K$55,'7. Dissemination'!$N$12:$N$61)</f>
        <v>0</v>
      </c>
      <c r="O63" s="139">
        <f ca="1">SUMIF('7. Dissemination'!$G$12:$G$61,'Summary All Theme Costs'!$K$55,'7. Dissemination'!$P$12:$P$61)</f>
        <v>0</v>
      </c>
      <c r="P63" s="139">
        <f ca="1">SUMIF('7. Dissemination'!$G$12:$G$61,'Summary All Theme Costs'!$K$55,'7. Dissemination'!$R$12:$R$61)</f>
        <v>0</v>
      </c>
      <c r="Q63" s="305">
        <f t="shared" ca="1" si="13"/>
        <v>0</v>
      </c>
      <c r="R63" s="4"/>
    </row>
    <row r="64" spans="1:18" ht="30" customHeight="1" x14ac:dyDescent="0.25">
      <c r="B64" s="4"/>
      <c r="C64" s="162" t="s">
        <v>631</v>
      </c>
      <c r="D64" s="139">
        <f ca="1">SUMIF('8.MonitoringEvaluation&amp;Learning'!$G$12:$G$61,'Summary All Theme Costs'!$C$55,'8.MonitoringEvaluation&amp;Learning'!$J$12:$J$61)</f>
        <v>0</v>
      </c>
      <c r="E64" s="139">
        <f ca="1">SUMIF('8.MonitoringEvaluation&amp;Learning'!$G$12:$G$61,'Summary All Theme Costs'!$C$55,'8.MonitoringEvaluation&amp;Learning'!$L$12:$L$61)</f>
        <v>0</v>
      </c>
      <c r="F64" s="139">
        <f ca="1">SUMIF('8.MonitoringEvaluation&amp;Learning'!$G$12:$G$61,'Summary All Theme Costs'!$C$55,'8.MonitoringEvaluation&amp;Learning'!$N$12:$N$61)</f>
        <v>0</v>
      </c>
      <c r="G64" s="139">
        <f ca="1">SUMIF('8.MonitoringEvaluation&amp;Learning'!$G$12:$G$61,'Summary All Theme Costs'!$C$55,'8.MonitoringEvaluation&amp;Learning'!$P$12:$P$61)</f>
        <v>0</v>
      </c>
      <c r="H64" s="139">
        <f ca="1">SUMIF('8.MonitoringEvaluation&amp;Learning'!$G$12:$G$61,'Summary All Theme Costs'!$C$55,'8.MonitoringEvaluation&amp;Learning'!$R$12:$R$61)</f>
        <v>0</v>
      </c>
      <c r="I64" s="305">
        <f ca="1">SUM(D64:H64)</f>
        <v>0</v>
      </c>
      <c r="J64" s="4"/>
      <c r="K64" s="162" t="s">
        <v>631</v>
      </c>
      <c r="L64" s="139">
        <f ca="1">SUMIF('8.MonitoringEvaluation&amp;Learning'!$G$12:$G$61,'Summary All Theme Costs'!$K$55,'8.MonitoringEvaluation&amp;Learning'!$J$12:$J$61)</f>
        <v>0</v>
      </c>
      <c r="M64" s="139">
        <f ca="1">SUMIF('8.MonitoringEvaluation&amp;Learning'!$G$12:$G$61,'Summary All Theme Costs'!$K$55,'8.MonitoringEvaluation&amp;Learning'!$L$12:$L$61)</f>
        <v>0</v>
      </c>
      <c r="N64" s="139">
        <f ca="1">SUMIF('8.MonitoringEvaluation&amp;Learning'!$G$12:$G$61,'Summary All Theme Costs'!$K$55,'8.MonitoringEvaluation&amp;Learning'!$N$12:$N$61)</f>
        <v>0</v>
      </c>
      <c r="O64" s="139">
        <f ca="1">SUMIF('8.MonitoringEvaluation&amp;Learning'!$G$12:$G$61,'Summary All Theme Costs'!$K$55,'8.MonitoringEvaluation&amp;Learning'!$P$12:$P$61)</f>
        <v>0</v>
      </c>
      <c r="P64" s="139">
        <f ca="1">SUMIF('8.MonitoringEvaluation&amp;Learning'!$G$12:$G$61,'Summary All Theme Costs'!$K$55,'8.MonitoringEvaluation&amp;Learning'!$R$12:$R$61)</f>
        <v>0</v>
      </c>
      <c r="Q64" s="305">
        <f ca="1">SUM(L64:P64)</f>
        <v>0</v>
      </c>
      <c r="R64" s="4"/>
    </row>
    <row r="65" spans="1:18" ht="30" customHeight="1" x14ac:dyDescent="0.25">
      <c r="B65" s="4"/>
      <c r="C65" s="162" t="s">
        <v>22</v>
      </c>
      <c r="D65" s="139">
        <f ca="1">SUMIF('9. Other Direct Costs '!$G$12:$G$61,'Summary All Theme Costs'!$C$55,'9. Other Direct Costs '!$J$12:$J$61)</f>
        <v>0</v>
      </c>
      <c r="E65" s="139">
        <f ca="1">SUMIF('9. Other Direct Costs '!$G$12:$G$61,'Summary All Theme Costs'!$C$55,'9. Other Direct Costs '!$L$12:$L$61)</f>
        <v>0</v>
      </c>
      <c r="F65" s="139">
        <f ca="1">SUMIF('9. Other Direct Costs '!$G$12:$G$61,'Summary All Theme Costs'!$C$55,'9. Other Direct Costs '!$N$12:$N$61)</f>
        <v>0</v>
      </c>
      <c r="G65" s="139">
        <f ca="1">SUMIF('9. Other Direct Costs '!$G$12:$G$61,'Summary All Theme Costs'!$C$55,'9. Other Direct Costs '!$P$12:$P$61)</f>
        <v>0</v>
      </c>
      <c r="H65" s="139">
        <f ca="1">SUMIF('9. Other Direct Costs '!$G$12:$G$61,'Summary All Theme Costs'!$C$55,'9. Other Direct Costs '!$R$12:$R$61)</f>
        <v>0</v>
      </c>
      <c r="I65" s="305">
        <f t="shared" ca="1" si="12"/>
        <v>0</v>
      </c>
      <c r="J65" s="4"/>
      <c r="K65" s="162" t="s">
        <v>22</v>
      </c>
      <c r="L65" s="139">
        <f ca="1">SUMIF('9. Other Direct Costs '!$G$12:$G$61,'Summary All Theme Costs'!$K$55,'9. Other Direct Costs '!$J$12:$J$61)</f>
        <v>0</v>
      </c>
      <c r="M65" s="139">
        <f ca="1">SUMIF('9. Other Direct Costs '!$G$12:$G$61,'Summary All Theme Costs'!$K$55,'9. Other Direct Costs '!$L$12:$L$61)</f>
        <v>0</v>
      </c>
      <c r="N65" s="139">
        <f ca="1">SUMIF('9. Other Direct Costs '!$G$12:$G$61,'Summary All Theme Costs'!$K$55,'9. Other Direct Costs '!$N$12:$N$61)</f>
        <v>0</v>
      </c>
      <c r="O65" s="139">
        <f ca="1">SUMIF('9. Other Direct Costs '!$G$12:$G$61,'Summary All Theme Costs'!$K$55,'9. Other Direct Costs '!$P$12:$P$61)</f>
        <v>0</v>
      </c>
      <c r="P65" s="139">
        <f ca="1">SUMIF('9. Other Direct Costs '!$G$12:$G$61,'Summary All Theme Costs'!$K$55,'9. Other Direct Costs '!$R$12:$R$61)</f>
        <v>0</v>
      </c>
      <c r="Q65" s="305">
        <f t="shared" ca="1" si="13"/>
        <v>0</v>
      </c>
      <c r="R65" s="4"/>
    </row>
    <row r="66" spans="1:18" ht="30" customHeight="1" thickBot="1" x14ac:dyDescent="0.3">
      <c r="B66" s="4"/>
      <c r="C66" s="306" t="s">
        <v>633</v>
      </c>
      <c r="D66" s="139">
        <f ca="1">SUMIF('10. Indirect Costs'!$F$13:$F$62,'Summary All Theme Costs'!$C$55,'10. Indirect Costs'!$L$13:$L$62)</f>
        <v>0</v>
      </c>
      <c r="E66" s="139">
        <f ca="1">SUMIF('10. Indirect Costs'!$F$13:$F$62,'Summary All Theme Costs'!$C$55,'10. Indirect Costs'!$P$13:$P$62)</f>
        <v>0</v>
      </c>
      <c r="F66" s="139">
        <f ca="1">SUMIF('10. Indirect Costs'!$F$13:$F$62,'Summary All Theme Costs'!$C$55,'10. Indirect Costs'!$T$13:$T$62)</f>
        <v>0</v>
      </c>
      <c r="G66" s="139">
        <f ca="1">SUMIF('10. Indirect Costs'!$F$13:$F$62,'Summary All Theme Costs'!$C$55,'10. Indirect Costs'!$X$13:$X$62)</f>
        <v>0</v>
      </c>
      <c r="H66" s="139">
        <f ca="1">SUMIF('10. Indirect Costs'!$F$13:$F$62,'Summary All Theme Costs'!$C$55,'10. Indirect Costs'!$AB$13:$AB$62)</f>
        <v>0</v>
      </c>
      <c r="I66" s="305">
        <f t="shared" ca="1" si="12"/>
        <v>0</v>
      </c>
      <c r="J66" s="4"/>
      <c r="K66" s="306" t="s">
        <v>633</v>
      </c>
      <c r="L66" s="139">
        <f ca="1">SUMIF('10. Indirect Costs'!$F$13:$F$62,'Summary All Theme Costs'!$K$55,'10. Indirect Costs'!$L$13:$L$62)</f>
        <v>0</v>
      </c>
      <c r="M66" s="139">
        <f ca="1">SUMIF('10. Indirect Costs'!$F$13:$F$62,'Summary All Theme Costs'!$K$55,'10. Indirect Costs'!$P$13:$P$62)</f>
        <v>0</v>
      </c>
      <c r="N66" s="139">
        <f ca="1">SUMIF('10. Indirect Costs'!$F$13:$F$62,'Summary All Theme Costs'!$K$55,'10. Indirect Costs'!$T$13:$T$62)</f>
        <v>0</v>
      </c>
      <c r="O66" s="139">
        <f ca="1">SUMIF('10. Indirect Costs'!$F$13:$F$62,'Summary All Theme Costs'!$K$55,'10. Indirect Costs'!$X$13:$X$62)</f>
        <v>0</v>
      </c>
      <c r="P66" s="139">
        <f ca="1">SUMIF('10. Indirect Costs'!$F$13:$F$62,'Summary All Theme Costs'!$K$55,'10. Indirect Costs'!$AB$13:$AB$62)</f>
        <v>0</v>
      </c>
      <c r="Q66" s="305">
        <f t="shared" ca="1" si="13"/>
        <v>0</v>
      </c>
      <c r="R66" s="4"/>
    </row>
    <row r="67" spans="1:18" ht="30" customHeight="1" thickBot="1" x14ac:dyDescent="0.3">
      <c r="B67" s="4"/>
      <c r="C67" s="307" t="s">
        <v>103</v>
      </c>
      <c r="D67" s="309">
        <f t="shared" ref="D67:I67" ca="1" si="14">SUM(D58:D66)</f>
        <v>0</v>
      </c>
      <c r="E67" s="309">
        <f t="shared" ca="1" si="14"/>
        <v>0</v>
      </c>
      <c r="F67" s="309">
        <f t="shared" ca="1" si="14"/>
        <v>0</v>
      </c>
      <c r="G67" s="309">
        <f t="shared" ca="1" si="14"/>
        <v>0</v>
      </c>
      <c r="H67" s="309">
        <f t="shared" ca="1" si="14"/>
        <v>0</v>
      </c>
      <c r="I67" s="311">
        <f t="shared" ca="1" si="14"/>
        <v>0</v>
      </c>
      <c r="J67" s="4"/>
      <c r="K67" s="307" t="s">
        <v>103</v>
      </c>
      <c r="L67" s="309">
        <f t="shared" ref="L67:Q67" ca="1" si="15">SUM(L58:L66)</f>
        <v>0</v>
      </c>
      <c r="M67" s="309">
        <f t="shared" ca="1" si="15"/>
        <v>0</v>
      </c>
      <c r="N67" s="309">
        <f t="shared" ca="1" si="15"/>
        <v>0</v>
      </c>
      <c r="O67" s="309">
        <f t="shared" ca="1" si="15"/>
        <v>0</v>
      </c>
      <c r="P67" s="309">
        <f t="shared" ca="1" si="15"/>
        <v>0</v>
      </c>
      <c r="Q67" s="311">
        <f t="shared" ca="1" si="15"/>
        <v>0</v>
      </c>
      <c r="R67" s="4"/>
    </row>
    <row r="68" spans="1:18" ht="30" customHeight="1" x14ac:dyDescent="0.25">
      <c r="A68" s="298">
        <f>A54+2</f>
        <v>9</v>
      </c>
      <c r="B68" s="4"/>
      <c r="C68" s="297" t="s">
        <v>96</v>
      </c>
      <c r="D68" s="4"/>
      <c r="E68" s="4"/>
      <c r="F68" s="4"/>
      <c r="G68" s="4"/>
      <c r="H68" s="4"/>
      <c r="I68" s="4"/>
      <c r="J68" s="4"/>
      <c r="K68" s="297" t="s">
        <v>96</v>
      </c>
      <c r="L68" s="4"/>
      <c r="M68" s="4"/>
      <c r="N68" s="4"/>
      <c r="O68" s="4"/>
      <c r="P68" s="4"/>
      <c r="Q68" s="4"/>
      <c r="R68" s="4"/>
    </row>
    <row r="69" spans="1:18" ht="30" customHeight="1" x14ac:dyDescent="0.25">
      <c r="B69" s="4"/>
      <c r="C69" s="83">
        <f ca="1">IFERROR(OFFSET('START - AWARD DETAILS'!$D$21,MATCH(A68,'START - AWARD DETAILS'!$C$21:$C$40,0)-1,0),"")</f>
        <v>0</v>
      </c>
      <c r="D69" s="4"/>
      <c r="E69" s="4"/>
      <c r="F69" s="4"/>
      <c r="G69" s="4"/>
      <c r="H69" s="4"/>
      <c r="I69" s="4"/>
      <c r="J69" s="4"/>
      <c r="K69" s="83">
        <f ca="1">IFERROR(OFFSET('START - AWARD DETAILS'!$D$21,MATCH(A68+1,'START - AWARD DETAILS'!$C$21:$C$40,0)-1,0),"")</f>
        <v>0</v>
      </c>
      <c r="L69" s="4"/>
      <c r="M69" s="4"/>
      <c r="N69" s="4"/>
      <c r="O69" s="4"/>
      <c r="P69" s="4"/>
      <c r="Q69" s="4"/>
      <c r="R69" s="4"/>
    </row>
    <row r="70" spans="1:18" ht="30" customHeight="1" thickBot="1" x14ac:dyDescent="0.3">
      <c r="B70" s="4"/>
      <c r="C70" s="297"/>
      <c r="D70" s="4"/>
      <c r="E70" s="4"/>
      <c r="F70" s="4"/>
      <c r="G70" s="4"/>
      <c r="H70" s="4"/>
      <c r="I70" s="4"/>
      <c r="J70" s="4"/>
      <c r="K70" s="297"/>
      <c r="L70" s="4"/>
      <c r="M70" s="4"/>
      <c r="N70" s="4"/>
      <c r="O70" s="4"/>
      <c r="P70" s="4"/>
      <c r="Q70" s="4"/>
      <c r="R70" s="4"/>
    </row>
    <row r="71" spans="1:18" ht="30" customHeight="1" thickBot="1" x14ac:dyDescent="0.3">
      <c r="B71" s="4"/>
      <c r="C71" s="85"/>
      <c r="D71" s="299" t="s">
        <v>97</v>
      </c>
      <c r="E71" s="300" t="s">
        <v>98</v>
      </c>
      <c r="F71" s="300" t="s">
        <v>99</v>
      </c>
      <c r="G71" s="300" t="s">
        <v>100</v>
      </c>
      <c r="H71" s="301" t="s">
        <v>101</v>
      </c>
      <c r="I71" s="302" t="s">
        <v>102</v>
      </c>
      <c r="J71" s="4"/>
      <c r="K71" s="85"/>
      <c r="L71" s="299" t="s">
        <v>97</v>
      </c>
      <c r="M71" s="300" t="s">
        <v>98</v>
      </c>
      <c r="N71" s="300" t="s">
        <v>99</v>
      </c>
      <c r="O71" s="300" t="s">
        <v>100</v>
      </c>
      <c r="P71" s="301" t="s">
        <v>101</v>
      </c>
      <c r="Q71" s="302" t="s">
        <v>102</v>
      </c>
      <c r="R71" s="4"/>
    </row>
    <row r="72" spans="1:18" ht="30" customHeight="1" x14ac:dyDescent="0.25">
      <c r="B72" s="4"/>
      <c r="C72" s="303" t="s">
        <v>15</v>
      </c>
      <c r="D72" s="138">
        <f ca="1">SUMIF('2. Staff Costs (Annual)'!$G$13:$G$312,'Summary All Theme Costs'!$C$69,'2. Staff Costs (Annual)'!$N$13:$N$312)</f>
        <v>0</v>
      </c>
      <c r="E72" s="97">
        <f ca="1">SUMIF('2. Staff Costs (Annual)'!$G$13:$G$312,'Summary All Theme Costs'!$C$69,'2. Staff Costs (Annual)'!$S$13:$S$312)</f>
        <v>0</v>
      </c>
      <c r="F72" s="97">
        <f ca="1">SUMIF('2. Staff Costs (Annual)'!$G$13:$G$312,'Summary All Theme Costs'!$C$69,'2. Staff Costs (Annual)'!$X$13:$X$312)</f>
        <v>0</v>
      </c>
      <c r="G72" s="97">
        <f ca="1">SUMIF('2. Staff Costs (Annual)'!$G$13:$G$312,'Summary All Theme Costs'!$C$69,'2. Staff Costs (Annual)'!$AC$13:$AC$312)</f>
        <v>0</v>
      </c>
      <c r="H72" s="98">
        <f ca="1">SUMIF('2. Staff Costs (Annual)'!$G$13:$G$312,'Summary All Theme Costs'!$C$69,'2. Staff Costs (Annual)'!$AH$13:$AH$312)</f>
        <v>0</v>
      </c>
      <c r="I72" s="304">
        <f ca="1">SUM(D72:H72)</f>
        <v>0</v>
      </c>
      <c r="J72" s="4"/>
      <c r="K72" s="303" t="s">
        <v>15</v>
      </c>
      <c r="L72" s="138">
        <f ca="1">SUMIF('2. Staff Costs (Annual)'!$G$13:$G$312,'Summary All Theme Costs'!$K$69,'2. Staff Costs (Annual)'!$N$13:$N$312)</f>
        <v>0</v>
      </c>
      <c r="M72" s="97">
        <f ca="1">SUMIF('2. Staff Costs (Annual)'!$G$13:$G$312,'Summary All Theme Costs'!$K$69,'2. Staff Costs (Annual)'!$S$13:$S$312)</f>
        <v>0</v>
      </c>
      <c r="N72" s="97">
        <f ca="1">SUMIF('2. Staff Costs (Annual)'!$G$13:$G$312,'Summary All Theme Costs'!$K$69,'2. Staff Costs (Annual)'!$X$13:$X$312)</f>
        <v>0</v>
      </c>
      <c r="O72" s="97">
        <f ca="1">SUMIF('2. Staff Costs (Annual)'!$G$13:$G$312,'Summary All Theme Costs'!$K$69,'2. Staff Costs (Annual)'!$AC$13:$AC$312)</f>
        <v>0</v>
      </c>
      <c r="P72" s="98">
        <f ca="1">SUMIF('2. Staff Costs (Annual)'!$G$13:$G$312,'Summary All Theme Costs'!$K$69,'2. Staff Costs (Annual)'!$AH$13:$AH$312)</f>
        <v>0</v>
      </c>
      <c r="Q72" s="304">
        <f ca="1">SUM(L72:P72)</f>
        <v>0</v>
      </c>
      <c r="R72" s="4"/>
    </row>
    <row r="73" spans="1:18" ht="30" customHeight="1" x14ac:dyDescent="0.25">
      <c r="B73" s="4"/>
      <c r="C73" s="162" t="s">
        <v>632</v>
      </c>
      <c r="D73" s="139">
        <f ca="1">SUMIF('3.Travel,Subsistence&amp;Conference'!$H$12:$H$70,'Summary All Theme Costs'!$C$69,'3.Travel,Subsistence&amp;Conference'!$K$12:$K$70)</f>
        <v>0</v>
      </c>
      <c r="E73" s="139">
        <f ca="1">SUMIF('3.Travel,Subsistence&amp;Conference'!$H$12:$H$70,'Summary All Theme Costs'!$C$69,'3.Travel,Subsistence&amp;Conference'!$M$12:$M$70)</f>
        <v>0</v>
      </c>
      <c r="F73" s="139">
        <f ca="1">SUMIF('3.Travel,Subsistence&amp;Conference'!$H$12:$H$70,'Summary All Theme Costs'!$C$69,'3.Travel,Subsistence&amp;Conference'!$O$12:$O$70)</f>
        <v>0</v>
      </c>
      <c r="G73" s="139">
        <f ca="1">SUMIF('3.Travel,Subsistence&amp;Conference'!$H$12:$H$70,'Summary All Theme Costs'!$C$69,'3.Travel,Subsistence&amp;Conference'!$O$12:$O$70)</f>
        <v>0</v>
      </c>
      <c r="H73" s="139">
        <f ca="1">SUMIF('3.Travel,Subsistence&amp;Conference'!$H$12:$H$70,'Summary All Theme Costs'!$C$69,'3.Travel,Subsistence&amp;Conference'!$S$12:$S$70)</f>
        <v>0</v>
      </c>
      <c r="I73" s="305">
        <f t="shared" ref="I73:I80" ca="1" si="16">SUM(D73:H73)</f>
        <v>0</v>
      </c>
      <c r="J73" s="4"/>
      <c r="K73" s="162" t="s">
        <v>632</v>
      </c>
      <c r="L73" s="139">
        <f ca="1">SUMIF('3.Travel,Subsistence&amp;Conference'!$H$12:$H$70,'Summary All Theme Costs'!$K$69,'3.Travel,Subsistence&amp;Conference'!$K$12:$K$70)</f>
        <v>0</v>
      </c>
      <c r="M73" s="139">
        <f ca="1">SUMIF('3.Travel,Subsistence&amp;Conference'!$H$12:$H$70,'Summary All Theme Costs'!$K$69,'3.Travel,Subsistence&amp;Conference'!$M$12:$M$70)</f>
        <v>0</v>
      </c>
      <c r="N73" s="139">
        <f ca="1">SUMIF('3.Travel,Subsistence&amp;Conference'!$H$12:$H$70,'Summary All Theme Costs'!$K$69,'3.Travel,Subsistence&amp;Conference'!$O$12:$O$70)</f>
        <v>0</v>
      </c>
      <c r="O73" s="139">
        <f ca="1">SUMIF('3.Travel,Subsistence&amp;Conference'!$H$12:$H$70,'Summary All Theme Costs'!$K$69,'3.Travel,Subsistence&amp;Conference'!$O$12:$O$70)</f>
        <v>0</v>
      </c>
      <c r="P73" s="139">
        <f ca="1">SUMIF('3.Travel,Subsistence&amp;Conference'!$H$12:$H$70,'Summary All Theme Costs'!$K$69,'3.Travel,Subsistence&amp;Conference'!$S$12:$S$70)</f>
        <v>0</v>
      </c>
      <c r="Q73" s="305">
        <f t="shared" ref="Q73:Q80" ca="1" si="17">SUM(L73:P73)</f>
        <v>0</v>
      </c>
      <c r="R73" s="4"/>
    </row>
    <row r="74" spans="1:18" ht="30" customHeight="1" x14ac:dyDescent="0.25">
      <c r="B74" s="4"/>
      <c r="C74" s="162" t="s">
        <v>17</v>
      </c>
      <c r="D74" s="139">
        <f ca="1">SUMIF('4. Equipment'!$G$12:$G$82,'Summary All Theme Costs'!$C$69,'4. Equipment'!$J$12:$J$82)</f>
        <v>0</v>
      </c>
      <c r="E74" s="139">
        <f ca="1">SUMIF('4. Equipment'!$G$12:$G$82,'Summary All Theme Costs'!$C$69,'4. Equipment'!$L$12:$L$82)</f>
        <v>0</v>
      </c>
      <c r="F74" s="139">
        <f ca="1">SUMIF('4. Equipment'!$G$12:$G$82,'Summary All Theme Costs'!$C$69,'4. Equipment'!$N$12:$N$82)</f>
        <v>0</v>
      </c>
      <c r="G74" s="139">
        <f ca="1">SUMIF('4. Equipment'!$G$12:$G$82,'Summary All Theme Costs'!$C$69,'4. Equipment'!$P$12:$P$82)</f>
        <v>0</v>
      </c>
      <c r="H74" s="139">
        <f ca="1">SUMIF('4. Equipment'!$G$12:$G$82,'Summary All Theme Costs'!$C$69,'4. Equipment'!$R$12:$R$82)</f>
        <v>0</v>
      </c>
      <c r="I74" s="305">
        <f t="shared" ca="1" si="16"/>
        <v>0</v>
      </c>
      <c r="J74" s="4"/>
      <c r="K74" s="162" t="s">
        <v>17</v>
      </c>
      <c r="L74" s="139">
        <f ca="1">SUMIF('4. Equipment'!$G$12:$G$82,'Summary All Theme Costs'!$K$69,'4. Equipment'!$J$12:$J$82)</f>
        <v>0</v>
      </c>
      <c r="M74" s="139">
        <f ca="1">SUMIF('4. Equipment'!$G$12:$G$82,'Summary All Theme Costs'!$K$69,'4. Equipment'!$L$12:$L$82)</f>
        <v>0</v>
      </c>
      <c r="N74" s="139">
        <f ca="1">SUMIF('4. Equipment'!$G$12:$G$82,'Summary All Theme Costs'!$K$69,'4. Equipment'!$N$12:$N$82)</f>
        <v>0</v>
      </c>
      <c r="O74" s="139">
        <f ca="1">SUMIF('4. Equipment'!$G$12:$G$82,'Summary All Theme Costs'!$K$69,'4. Equipment'!$P$12:$P$82)</f>
        <v>0</v>
      </c>
      <c r="P74" s="139">
        <f ca="1">SUMIF('4. Equipment'!$G$12:$G$82,'Summary All Theme Costs'!$K$69,'4. Equipment'!$R$12:$R$82)</f>
        <v>0</v>
      </c>
      <c r="Q74" s="305">
        <f t="shared" ca="1" si="17"/>
        <v>0</v>
      </c>
      <c r="R74" s="4"/>
    </row>
    <row r="75" spans="1:18" ht="30" customHeight="1" x14ac:dyDescent="0.25">
      <c r="B75" s="4"/>
      <c r="C75" s="162" t="s">
        <v>18</v>
      </c>
      <c r="D75" s="139">
        <f ca="1">SUMIF('5. Consumables'!$G$12:$G$61,'Summary All Theme Costs'!$C$69,'5. Consumables'!$J$12:$J$61)</f>
        <v>0</v>
      </c>
      <c r="E75" s="139">
        <f ca="1">SUMIF('5. Consumables'!$G$12:$G$61,'Summary All Theme Costs'!$C$69,'5. Consumables'!$L$12:$L$61)</f>
        <v>0</v>
      </c>
      <c r="F75" s="139">
        <f ca="1">SUMIF('5. Consumables'!$G$12:$G$61,'Summary All Theme Costs'!$C$69,'5. Consumables'!$N$12:$N$61)</f>
        <v>0</v>
      </c>
      <c r="G75" s="139">
        <f ca="1">SUMIF('5. Consumables'!$G$12:$G$61,'Summary All Theme Costs'!$C$69,'5. Consumables'!$P$12:$P$61)</f>
        <v>0</v>
      </c>
      <c r="H75" s="139">
        <f ca="1">SUMIF('5. Consumables'!$G$12:$G$61,'Summary All Theme Costs'!$C$69,'5. Consumables'!$R$12:$R$61)</f>
        <v>0</v>
      </c>
      <c r="I75" s="305">
        <f t="shared" ca="1" si="16"/>
        <v>0</v>
      </c>
      <c r="J75" s="4"/>
      <c r="K75" s="162" t="s">
        <v>18</v>
      </c>
      <c r="L75" s="139">
        <f ca="1">SUMIF('5. Consumables'!$G$12:$G$61,'Summary All Theme Costs'!$K$69,'5. Consumables'!$J$12:$J$61)</f>
        <v>0</v>
      </c>
      <c r="M75" s="139">
        <f ca="1">SUMIF('5. Consumables'!$G$12:$G$61,'Summary All Theme Costs'!$K$69,'5. Consumables'!$L$12:$L$61)</f>
        <v>0</v>
      </c>
      <c r="N75" s="139">
        <f ca="1">SUMIF('5. Consumables'!$G$12:$G$61,'Summary All Theme Costs'!$K$69,'5. Consumables'!$N$12:$N$61)</f>
        <v>0</v>
      </c>
      <c r="O75" s="139">
        <f ca="1">SUMIF('5. Consumables'!$G$12:$G$61,'Summary All Theme Costs'!$K$69,'5. Consumables'!$P$12:$P$61)</f>
        <v>0</v>
      </c>
      <c r="P75" s="139">
        <f ca="1">SUMIF('5. Consumables'!$G$12:$G$61,'Summary All Theme Costs'!$K$69,'5. Consumables'!$R$12:$R$61)</f>
        <v>0</v>
      </c>
      <c r="Q75" s="305">
        <f t="shared" ca="1" si="17"/>
        <v>0</v>
      </c>
      <c r="R75" s="4"/>
    </row>
    <row r="76" spans="1:18" ht="30" customHeight="1" x14ac:dyDescent="0.25">
      <c r="B76" s="4"/>
      <c r="C76" s="162" t="s">
        <v>630</v>
      </c>
      <c r="D76" s="139">
        <f ca="1">SUMIF('6. CEI'!$G$12:$G$61,'Summary All Theme Costs'!$C$69,'6. CEI'!$J$12:$J$61)</f>
        <v>0</v>
      </c>
      <c r="E76" s="139">
        <f ca="1">SUMIF('6. CEI'!$G$12:$G$61,'Summary All Theme Costs'!$C$69,'6. CEI'!$L$12:$L$61)</f>
        <v>0</v>
      </c>
      <c r="F76" s="139">
        <f ca="1">SUMIF('6. CEI'!$G$12:$G$61,'Summary All Theme Costs'!$C$69,'6. CEI'!$N$12:$N$61)</f>
        <v>0</v>
      </c>
      <c r="G76" s="139">
        <f ca="1">SUMIF('6. CEI'!$G$12:$G$61,'Summary All Theme Costs'!$C$69,'6. CEI'!$P$12:$P$61)</f>
        <v>0</v>
      </c>
      <c r="H76" s="139">
        <f ca="1">SUMIF('6. CEI'!$G$12:$G$61,'Summary All Theme Costs'!$C$69,'6. CEI'!$R$12:$R$61)</f>
        <v>0</v>
      </c>
      <c r="I76" s="305">
        <f t="shared" ca="1" si="16"/>
        <v>0</v>
      </c>
      <c r="J76" s="4"/>
      <c r="K76" s="162" t="s">
        <v>630</v>
      </c>
      <c r="L76" s="139">
        <f ca="1">SUMIF('6. CEI'!$G$12:$G$61,'Summary All Theme Costs'!$K$69,'6. CEI'!$J$12:$J$61)</f>
        <v>0</v>
      </c>
      <c r="M76" s="139">
        <f ca="1">SUMIF('6. CEI'!$G$12:$G$61,'Summary All Theme Costs'!$K$69,'6. CEI'!$L$12:$L$61)</f>
        <v>0</v>
      </c>
      <c r="N76" s="139">
        <f ca="1">SUMIF('6. CEI'!$G$12:$G$61,'Summary All Theme Costs'!$K$69,'6. CEI'!$N$12:$N$61)</f>
        <v>0</v>
      </c>
      <c r="O76" s="139">
        <f ca="1">SUMIF('6. CEI'!$G$12:$G$61,'Summary All Theme Costs'!$K$69,'6. CEI'!$P$12:$P$61)</f>
        <v>0</v>
      </c>
      <c r="P76" s="139">
        <f ca="1">SUMIF('6. CEI'!$G$12:$G$61,'Summary All Theme Costs'!$K$69,'6. CEI'!$R$12:$R$61)</f>
        <v>0</v>
      </c>
      <c r="Q76" s="305">
        <f t="shared" ca="1" si="17"/>
        <v>0</v>
      </c>
      <c r="R76" s="4"/>
    </row>
    <row r="77" spans="1:18" ht="30" customHeight="1" x14ac:dyDescent="0.25">
      <c r="B77" s="4"/>
      <c r="C77" s="162" t="s">
        <v>20</v>
      </c>
      <c r="D77" s="139">
        <f ca="1">SUMIF('7. Dissemination'!$G$12:$G$61,'Summary All Theme Costs'!$C$69,'7. Dissemination'!$J$12:$J$61)</f>
        <v>0</v>
      </c>
      <c r="E77" s="139">
        <f ca="1">SUMIF('7. Dissemination'!$G$12:$G$61,'Summary All Theme Costs'!$C$69,'7. Dissemination'!$L$12:$L$61)</f>
        <v>0</v>
      </c>
      <c r="F77" s="139">
        <f ca="1">SUMIF('7. Dissemination'!$G$12:$G$61,'Summary All Theme Costs'!$C$69,'7. Dissemination'!$N$12:$N$61)</f>
        <v>0</v>
      </c>
      <c r="G77" s="139">
        <f ca="1">SUMIF('7. Dissemination'!$G$12:$G$61,'Summary All Theme Costs'!$C$69,'7. Dissemination'!$P$12:$P$61)</f>
        <v>0</v>
      </c>
      <c r="H77" s="139">
        <f ca="1">SUMIF('7. Dissemination'!$G$12:$G$61,'Summary All Theme Costs'!$C$69,'7. Dissemination'!$R$12:$R$61)</f>
        <v>0</v>
      </c>
      <c r="I77" s="305">
        <f t="shared" ca="1" si="16"/>
        <v>0</v>
      </c>
      <c r="J77" s="4"/>
      <c r="K77" s="162" t="s">
        <v>20</v>
      </c>
      <c r="L77" s="139">
        <f ca="1">SUMIF('7. Dissemination'!$G$12:$G$61,'Summary All Theme Costs'!$K$69,'7. Dissemination'!$J$12:$J$61)</f>
        <v>0</v>
      </c>
      <c r="M77" s="139">
        <f ca="1">SUMIF('7. Dissemination'!$G$12:$G$61,'Summary All Theme Costs'!$K$69,'7. Dissemination'!$L$12:$L$61)</f>
        <v>0</v>
      </c>
      <c r="N77" s="139">
        <f ca="1">SUMIF('7. Dissemination'!$G$12:$G$61,'Summary All Theme Costs'!$K$69,'7. Dissemination'!$N$12:$N$61)</f>
        <v>0</v>
      </c>
      <c r="O77" s="139">
        <f ca="1">SUMIF('7. Dissemination'!$G$12:$G$61,'Summary All Theme Costs'!$K$69,'7. Dissemination'!$P$12:$P$61)</f>
        <v>0</v>
      </c>
      <c r="P77" s="139">
        <f ca="1">SUMIF('7. Dissemination'!$G$12:$G$61,'Summary All Theme Costs'!$K$69,'7. Dissemination'!$R$12:$R$61)</f>
        <v>0</v>
      </c>
      <c r="Q77" s="305">
        <f t="shared" ca="1" si="17"/>
        <v>0</v>
      </c>
      <c r="R77" s="4"/>
    </row>
    <row r="78" spans="1:18" ht="30" customHeight="1" x14ac:dyDescent="0.25">
      <c r="B78" s="4"/>
      <c r="C78" s="162" t="s">
        <v>631</v>
      </c>
      <c r="D78" s="139">
        <f ca="1">SUMIF('8.MonitoringEvaluation&amp;Learning'!$G$12:$G$61,'Summary All Theme Costs'!$C$69,'8.MonitoringEvaluation&amp;Learning'!$J$12:$J$61)</f>
        <v>0</v>
      </c>
      <c r="E78" s="139">
        <f ca="1">SUMIF('8.MonitoringEvaluation&amp;Learning'!$G$12:$G$61,'Summary All Theme Costs'!$C$69,'8.MonitoringEvaluation&amp;Learning'!$L$12:$L$61)</f>
        <v>0</v>
      </c>
      <c r="F78" s="139">
        <f ca="1">SUMIF('8.MonitoringEvaluation&amp;Learning'!$G$12:$G$61,'Summary All Theme Costs'!$C$69,'8.MonitoringEvaluation&amp;Learning'!$N$12:$N$61)</f>
        <v>0</v>
      </c>
      <c r="G78" s="139">
        <f ca="1">SUMIF('8.MonitoringEvaluation&amp;Learning'!$G$12:$G$61,'Summary All Theme Costs'!$C$69,'8.MonitoringEvaluation&amp;Learning'!$P$12:$P$61)</f>
        <v>0</v>
      </c>
      <c r="H78" s="139">
        <f ca="1">SUMIF('8.MonitoringEvaluation&amp;Learning'!$G$12:$G$61,'Summary All Theme Costs'!$C$69,'8.MonitoringEvaluation&amp;Learning'!$R$12:$R$61)</f>
        <v>0</v>
      </c>
      <c r="I78" s="305">
        <f ca="1">SUM(D78:H78)</f>
        <v>0</v>
      </c>
      <c r="J78" s="4"/>
      <c r="K78" s="162" t="s">
        <v>631</v>
      </c>
      <c r="L78" s="139">
        <f ca="1">SUMIF('8.MonitoringEvaluation&amp;Learning'!$G$12:$G$61,'Summary All Theme Costs'!$K$69,'8.MonitoringEvaluation&amp;Learning'!$J$12:$J$61)</f>
        <v>0</v>
      </c>
      <c r="M78" s="139">
        <f ca="1">SUMIF('8.MonitoringEvaluation&amp;Learning'!$G$12:$G$61,'Summary All Theme Costs'!$K$69,'8.MonitoringEvaluation&amp;Learning'!$L$12:$L$61)</f>
        <v>0</v>
      </c>
      <c r="N78" s="139">
        <f ca="1">SUMIF('8.MonitoringEvaluation&amp;Learning'!$G$12:$G$61,'Summary All Theme Costs'!$K$69,'8.MonitoringEvaluation&amp;Learning'!$N$12:$N$61)</f>
        <v>0</v>
      </c>
      <c r="O78" s="139">
        <f ca="1">SUMIF('8.MonitoringEvaluation&amp;Learning'!$G$12:$G$61,'Summary All Theme Costs'!$K$69,'8.MonitoringEvaluation&amp;Learning'!$P$12:$P$61)</f>
        <v>0</v>
      </c>
      <c r="P78" s="139">
        <f ca="1">SUMIF('8.MonitoringEvaluation&amp;Learning'!$G$12:$G$61,'Summary All Theme Costs'!$K$69,'8.MonitoringEvaluation&amp;Learning'!$R$12:$R$61)</f>
        <v>0</v>
      </c>
      <c r="Q78" s="305">
        <f ca="1">SUM(L78:P78)</f>
        <v>0</v>
      </c>
      <c r="R78" s="4"/>
    </row>
    <row r="79" spans="1:18" ht="30" customHeight="1" x14ac:dyDescent="0.25">
      <c r="B79" s="4"/>
      <c r="C79" s="162" t="s">
        <v>22</v>
      </c>
      <c r="D79" s="139">
        <f ca="1">SUMIF('9. Other Direct Costs '!$G$12:$G$61,'Summary All Theme Costs'!$C$69,'9. Other Direct Costs '!$J$12:$J$61)</f>
        <v>0</v>
      </c>
      <c r="E79" s="139">
        <f ca="1">SUMIF('9. Other Direct Costs '!$G$12:$G$61,'Summary All Theme Costs'!$C$69,'9. Other Direct Costs '!$L$12:$L$61)</f>
        <v>0</v>
      </c>
      <c r="F79" s="139">
        <f ca="1">SUMIF('9. Other Direct Costs '!$G$12:$G$61,'Summary All Theme Costs'!$C$69,'9. Other Direct Costs '!$N$12:$N$61)</f>
        <v>0</v>
      </c>
      <c r="G79" s="139">
        <f ca="1">SUMIF('9. Other Direct Costs '!$G$12:$G$61,'Summary All Theme Costs'!$C$69,'9. Other Direct Costs '!$P$12:$P$61)</f>
        <v>0</v>
      </c>
      <c r="H79" s="139">
        <f ca="1">SUMIF('9. Other Direct Costs '!$G$12:$G$61,'Summary All Theme Costs'!$C$69,'9. Other Direct Costs '!$R$12:$R$61)</f>
        <v>0</v>
      </c>
      <c r="I79" s="305">
        <f t="shared" ca="1" si="16"/>
        <v>0</v>
      </c>
      <c r="J79" s="4"/>
      <c r="K79" s="162" t="s">
        <v>22</v>
      </c>
      <c r="L79" s="139">
        <f ca="1">SUMIF('9. Other Direct Costs '!$G$12:$G$61,'Summary All Theme Costs'!$K$69,'9. Other Direct Costs '!$J$12:$J$61)</f>
        <v>0</v>
      </c>
      <c r="M79" s="139">
        <f ca="1">SUMIF('9. Other Direct Costs '!$G$12:$G$61,'Summary All Theme Costs'!$K$69,'9. Other Direct Costs '!$L$12:$L$61)</f>
        <v>0</v>
      </c>
      <c r="N79" s="139">
        <f ca="1">SUMIF('9. Other Direct Costs '!$G$12:$G$61,'Summary All Theme Costs'!$K$69,'9. Other Direct Costs '!$N$12:$N$61)</f>
        <v>0</v>
      </c>
      <c r="O79" s="139">
        <f ca="1">SUMIF('9. Other Direct Costs '!$G$12:$G$61,'Summary All Theme Costs'!$K$69,'9. Other Direct Costs '!$P$12:$P$61)</f>
        <v>0</v>
      </c>
      <c r="P79" s="139">
        <f ca="1">SUMIF('9. Other Direct Costs '!$G$12:$G$61,'Summary All Theme Costs'!$K$69,'9. Other Direct Costs '!$R$12:$R$61)</f>
        <v>0</v>
      </c>
      <c r="Q79" s="305">
        <f t="shared" ca="1" si="17"/>
        <v>0</v>
      </c>
      <c r="R79" s="4"/>
    </row>
    <row r="80" spans="1:18" ht="30" customHeight="1" thickBot="1" x14ac:dyDescent="0.3">
      <c r="A80" s="298">
        <f>A68+2</f>
        <v>11</v>
      </c>
      <c r="B80" s="4"/>
      <c r="C80" s="306" t="s">
        <v>633</v>
      </c>
      <c r="D80" s="139">
        <f ca="1">SUMIF('10. Indirect Costs'!$F$13:$F$62,'Summary All Theme Costs'!$C$69,'10. Indirect Costs'!$L$62:$L$73)</f>
        <v>0</v>
      </c>
      <c r="E80" s="139">
        <f ca="1">SUMIF('10. Indirect Costs'!$F$13:$F$62,'Summary All Theme Costs'!$C$69,'10. Indirect Costs'!$P$13:$P$62)</f>
        <v>0</v>
      </c>
      <c r="F80" s="139">
        <f ca="1">SUMIF('10. Indirect Costs'!$F$13:$F$62,'Summary All Theme Costs'!$C$69,'10. Indirect Costs'!$T$13:$T$62)</f>
        <v>0</v>
      </c>
      <c r="G80" s="139">
        <f ca="1">SUMIF('10. Indirect Costs'!$F$13:$F$62,'Summary All Theme Costs'!$C$69,'10. Indirect Costs'!$X$13:$X$62)</f>
        <v>0</v>
      </c>
      <c r="H80" s="139">
        <f ca="1">SUMIF('10. Indirect Costs'!$F$13:$F$62,'Summary All Theme Costs'!$C$69,'10. Indirect Costs'!$AB$13:$AB$62)</f>
        <v>0</v>
      </c>
      <c r="I80" s="305">
        <f t="shared" ca="1" si="16"/>
        <v>0</v>
      </c>
      <c r="J80" s="4"/>
      <c r="K80" s="306" t="s">
        <v>633</v>
      </c>
      <c r="L80" s="139">
        <f ca="1">SUMIF('10. Indirect Costs'!$F$13:$F$62,'Summary All Theme Costs'!$K$69,'10. Indirect Costs'!$L$13:$L$62)</f>
        <v>0</v>
      </c>
      <c r="M80" s="139">
        <f ca="1">SUMIF('10. Indirect Costs'!$F$13:$F$62,'Summary All Theme Costs'!$K$69,'10. Indirect Costs'!$P$13:$P$62)</f>
        <v>0</v>
      </c>
      <c r="N80" s="139">
        <f ca="1">SUMIF('10. Indirect Costs'!$F$13:$F$62,'Summary All Theme Costs'!$K$69,'10. Indirect Costs'!$T$13:$T$62)</f>
        <v>0</v>
      </c>
      <c r="O80" s="139">
        <f ca="1">SUMIF('10. Indirect Costs'!$F$13:$F$62,'Summary All Theme Costs'!$K$69,'10. Indirect Costs'!$X$13:$X$62)</f>
        <v>0</v>
      </c>
      <c r="P80" s="139">
        <f ca="1">SUMIF('10. Indirect Costs'!$F$13:$F$62,'Summary All Theme Costs'!$K$69,'10. Indirect Costs'!$AB$13:$AB$62)</f>
        <v>0</v>
      </c>
      <c r="Q80" s="305">
        <f t="shared" ca="1" si="17"/>
        <v>0</v>
      </c>
      <c r="R80" s="4"/>
    </row>
    <row r="81" spans="1:18" ht="30" customHeight="1" thickBot="1" x14ac:dyDescent="0.3">
      <c r="B81" s="4"/>
      <c r="C81" s="307" t="s">
        <v>103</v>
      </c>
      <c r="D81" s="309">
        <f t="shared" ref="D81:I81" ca="1" si="18">SUM(D72:D80)</f>
        <v>0</v>
      </c>
      <c r="E81" s="309">
        <f t="shared" ca="1" si="18"/>
        <v>0</v>
      </c>
      <c r="F81" s="309">
        <f t="shared" ca="1" si="18"/>
        <v>0</v>
      </c>
      <c r="G81" s="309">
        <f t="shared" ca="1" si="18"/>
        <v>0</v>
      </c>
      <c r="H81" s="309">
        <f t="shared" ca="1" si="18"/>
        <v>0</v>
      </c>
      <c r="I81" s="311">
        <f t="shared" ca="1" si="18"/>
        <v>0</v>
      </c>
      <c r="J81" s="4"/>
      <c r="K81" s="307" t="s">
        <v>103</v>
      </c>
      <c r="L81" s="309">
        <f t="shared" ref="L81:Q81" ca="1" si="19">SUM(L72:L80)</f>
        <v>0</v>
      </c>
      <c r="M81" s="309">
        <f t="shared" ca="1" si="19"/>
        <v>0</v>
      </c>
      <c r="N81" s="309">
        <f t="shared" ca="1" si="19"/>
        <v>0</v>
      </c>
      <c r="O81" s="309">
        <f t="shared" ca="1" si="19"/>
        <v>0</v>
      </c>
      <c r="P81" s="309">
        <f t="shared" ca="1" si="19"/>
        <v>0</v>
      </c>
      <c r="Q81" s="311">
        <f t="shared" ca="1" si="19"/>
        <v>0</v>
      </c>
      <c r="R81" s="4"/>
    </row>
    <row r="82" spans="1:18" ht="30" customHeight="1" x14ac:dyDescent="0.25">
      <c r="B82" s="4"/>
      <c r="C82" s="297" t="s">
        <v>96</v>
      </c>
      <c r="D82" s="4"/>
      <c r="E82" s="4"/>
      <c r="F82" s="4"/>
      <c r="G82" s="4"/>
      <c r="H82" s="4"/>
      <c r="I82" s="4"/>
      <c r="J82" s="4"/>
      <c r="K82" s="297" t="s">
        <v>96</v>
      </c>
      <c r="L82" s="4"/>
      <c r="M82" s="4"/>
      <c r="N82" s="4"/>
      <c r="O82" s="4"/>
      <c r="P82" s="4"/>
      <c r="Q82" s="4"/>
      <c r="R82" s="4"/>
    </row>
    <row r="83" spans="1:18" ht="30" customHeight="1" x14ac:dyDescent="0.25">
      <c r="B83" s="4"/>
      <c r="C83" s="83">
        <f ca="1">IFERROR(OFFSET('START - AWARD DETAILS'!$D$21,MATCH($A80,'START - AWARD DETAILS'!$C$21:$C$40,0)-1,0),"")</f>
        <v>0</v>
      </c>
      <c r="D83" s="4"/>
      <c r="E83" s="4"/>
      <c r="F83" s="4"/>
      <c r="G83" s="4"/>
      <c r="H83" s="4"/>
      <c r="I83" s="4"/>
      <c r="J83" s="4"/>
      <c r="K83" s="83">
        <f ca="1">IFERROR(OFFSET('START - AWARD DETAILS'!$D$21,MATCH($A80+1,'START - AWARD DETAILS'!$C$21:$C$40,0)-1,0),"")</f>
        <v>0</v>
      </c>
      <c r="L83" s="4"/>
      <c r="M83" s="4"/>
      <c r="N83" s="4"/>
      <c r="O83" s="4"/>
      <c r="P83" s="4"/>
      <c r="Q83" s="4"/>
      <c r="R83" s="4"/>
    </row>
    <row r="84" spans="1:18" ht="30" customHeight="1" thickBot="1" x14ac:dyDescent="0.3">
      <c r="B84" s="4"/>
      <c r="C84" s="297"/>
      <c r="D84" s="4"/>
      <c r="E84" s="4"/>
      <c r="F84" s="4"/>
      <c r="G84" s="4"/>
      <c r="H84" s="4"/>
      <c r="I84" s="4"/>
      <c r="J84" s="4"/>
      <c r="K84" s="297"/>
      <c r="L84" s="4"/>
      <c r="M84" s="4"/>
      <c r="N84" s="4"/>
      <c r="O84" s="4"/>
      <c r="P84" s="4"/>
      <c r="Q84" s="4"/>
      <c r="R84" s="4"/>
    </row>
    <row r="85" spans="1:18" ht="30" customHeight="1" thickBot="1" x14ac:dyDescent="0.3">
      <c r="B85" s="4"/>
      <c r="C85" s="85"/>
      <c r="D85" s="299" t="s">
        <v>97</v>
      </c>
      <c r="E85" s="300" t="s">
        <v>98</v>
      </c>
      <c r="F85" s="300" t="s">
        <v>99</v>
      </c>
      <c r="G85" s="300" t="s">
        <v>100</v>
      </c>
      <c r="H85" s="301" t="s">
        <v>101</v>
      </c>
      <c r="I85" s="302" t="s">
        <v>102</v>
      </c>
      <c r="J85" s="4"/>
      <c r="K85" s="85"/>
      <c r="L85" s="299" t="s">
        <v>97</v>
      </c>
      <c r="M85" s="300" t="s">
        <v>98</v>
      </c>
      <c r="N85" s="300" t="s">
        <v>99</v>
      </c>
      <c r="O85" s="300" t="s">
        <v>100</v>
      </c>
      <c r="P85" s="301" t="s">
        <v>101</v>
      </c>
      <c r="Q85" s="302" t="s">
        <v>102</v>
      </c>
      <c r="R85" s="4"/>
    </row>
    <row r="86" spans="1:18" ht="30" customHeight="1" x14ac:dyDescent="0.25">
      <c r="B86" s="4"/>
      <c r="C86" s="303" t="s">
        <v>15</v>
      </c>
      <c r="D86" s="138">
        <f ca="1">SUMIF('2. Staff Costs (Annual)'!$G$13:$G$312,'Summary All Theme Costs'!$C$83,'2. Staff Costs (Annual)'!$N$13:$N$312)</f>
        <v>0</v>
      </c>
      <c r="E86" s="97">
        <f ca="1">SUMIF('2. Staff Costs (Annual)'!$G$13:$G$312,'Summary All Theme Costs'!$C$83,'2. Staff Costs (Annual)'!$S$13:$S$312)</f>
        <v>0</v>
      </c>
      <c r="F86" s="97">
        <f ca="1">SUMIF('2. Staff Costs (Annual)'!$G$13:$G$312,'Summary All Theme Costs'!$C$83,'2. Staff Costs (Annual)'!$X$13:$X$312)</f>
        <v>0</v>
      </c>
      <c r="G86" s="97">
        <f ca="1">SUMIF('2. Staff Costs (Annual)'!$G$13:$G$312,'Summary All Theme Costs'!$C$83,'2. Staff Costs (Annual)'!$AC$13:$AC$312)</f>
        <v>0</v>
      </c>
      <c r="H86" s="98">
        <f ca="1">SUMIF('2. Staff Costs (Annual)'!$G$13:$G$312,'Summary All Theme Costs'!$C$83,'2. Staff Costs (Annual)'!$AH$13:$AH$312)</f>
        <v>0</v>
      </c>
      <c r="I86" s="304">
        <f ca="1">SUM(D86:H86)</f>
        <v>0</v>
      </c>
      <c r="J86" s="4"/>
      <c r="K86" s="303" t="s">
        <v>15</v>
      </c>
      <c r="L86" s="138">
        <f ca="1">SUMIF('2. Staff Costs (Annual)'!$G$13:$G$312,'Summary All Theme Costs'!$K$83,'2. Staff Costs (Annual)'!$N$13:$N$312)</f>
        <v>0</v>
      </c>
      <c r="M86" s="97">
        <f ca="1">SUMIF('2. Staff Costs (Annual)'!$G$13:$G$312,'Summary All Theme Costs'!$K$83,'2. Staff Costs (Annual)'!$S$13:$S$312)</f>
        <v>0</v>
      </c>
      <c r="N86" s="97">
        <f ca="1">SUMIF('2. Staff Costs (Annual)'!$G$13:$G$312,'Summary All Theme Costs'!$K$83,'2. Staff Costs (Annual)'!$X$13:$X$312)</f>
        <v>0</v>
      </c>
      <c r="O86" s="97">
        <f ca="1">SUMIF('2. Staff Costs (Annual)'!$G$13:$G$312,'Summary All Theme Costs'!$K$83,'2. Staff Costs (Annual)'!$AC$13:$AC$312)</f>
        <v>0</v>
      </c>
      <c r="P86" s="98">
        <f ca="1">SUMIF('2. Staff Costs (Annual)'!$G$13:$G$312,'Summary All Theme Costs'!$K$83,'2. Staff Costs (Annual)'!$AH$13:$AH$312)</f>
        <v>0</v>
      </c>
      <c r="Q86" s="304">
        <f ca="1">SUM(L86:P86)</f>
        <v>0</v>
      </c>
      <c r="R86" s="4"/>
    </row>
    <row r="87" spans="1:18" ht="30" customHeight="1" x14ac:dyDescent="0.25">
      <c r="B87" s="4"/>
      <c r="C87" s="162" t="s">
        <v>632</v>
      </c>
      <c r="D87" s="139">
        <f ca="1">SUMIF('3.Travel,Subsistence&amp;Conference'!$H$12:$H$70,'Summary All Theme Costs'!$C$83,'3.Travel,Subsistence&amp;Conference'!$K$12:$K$70)</f>
        <v>0</v>
      </c>
      <c r="E87" s="139">
        <f ca="1">SUMIF('3.Travel,Subsistence&amp;Conference'!$H$12:$H$70,'Summary All Theme Costs'!$C$83,'3.Travel,Subsistence&amp;Conference'!$M$12:$M$70)</f>
        <v>0</v>
      </c>
      <c r="F87" s="139">
        <f ca="1">SUMIF('3.Travel,Subsistence&amp;Conference'!$H$12:$H$70,'Summary All Theme Costs'!$C$83,'3.Travel,Subsistence&amp;Conference'!$O$12:$O$70)</f>
        <v>0</v>
      </c>
      <c r="G87" s="139">
        <f ca="1">SUMIF('3.Travel,Subsistence&amp;Conference'!$H$12:$H$70,'Summary All Theme Costs'!$C$83,'3.Travel,Subsistence&amp;Conference'!$O$12:$O$70)</f>
        <v>0</v>
      </c>
      <c r="H87" s="139">
        <f ca="1">SUMIF('3.Travel,Subsistence&amp;Conference'!$H$12:$H$70,'Summary All Theme Costs'!$C$83,'3.Travel,Subsistence&amp;Conference'!$S$12:$S$70)</f>
        <v>0</v>
      </c>
      <c r="I87" s="305">
        <f t="shared" ref="I87:I94" ca="1" si="20">SUM(D87:H87)</f>
        <v>0</v>
      </c>
      <c r="J87" s="4"/>
      <c r="K87" s="162" t="s">
        <v>632</v>
      </c>
      <c r="L87" s="139">
        <f ca="1">SUMIF('3.Travel,Subsistence&amp;Conference'!$H$12:$H$70,'Summary All Theme Costs'!$K$83,'3.Travel,Subsistence&amp;Conference'!$K$12:$K$70)</f>
        <v>0</v>
      </c>
      <c r="M87" s="139">
        <f ca="1">SUMIF('3.Travel,Subsistence&amp;Conference'!$H$12:$H$70,'Summary All Theme Costs'!$K$83,'3.Travel,Subsistence&amp;Conference'!$M$12:$M$70)</f>
        <v>0</v>
      </c>
      <c r="N87" s="139">
        <f ca="1">SUMIF('3.Travel,Subsistence&amp;Conference'!$H$12:$H$70,'Summary All Theme Costs'!$K$83,'3.Travel,Subsistence&amp;Conference'!$O$12:$O$70)</f>
        <v>0</v>
      </c>
      <c r="O87" s="139">
        <f ca="1">SUMIF('3.Travel,Subsistence&amp;Conference'!$H$12:$H$70,'Summary All Theme Costs'!$K$83,'3.Travel,Subsistence&amp;Conference'!$O$12:$O$70)</f>
        <v>0</v>
      </c>
      <c r="P87" s="139">
        <f ca="1">SUMIF('3.Travel,Subsistence&amp;Conference'!$H$12:$H$70,'Summary All Theme Costs'!$K$83,'3.Travel,Subsistence&amp;Conference'!$S$12:$S$70)</f>
        <v>0</v>
      </c>
      <c r="Q87" s="305">
        <f t="shared" ref="Q87:Q94" ca="1" si="21">SUM(L87:P87)</f>
        <v>0</v>
      </c>
      <c r="R87" s="4"/>
    </row>
    <row r="88" spans="1:18" ht="30" customHeight="1" x14ac:dyDescent="0.25">
      <c r="B88" s="4"/>
      <c r="C88" s="162" t="s">
        <v>17</v>
      </c>
      <c r="D88" s="139">
        <f ca="1">SUMIF('4. Equipment'!$G$12:$G$82,'Summary All Theme Costs'!$C$83,'4. Equipment'!$J$12:$J$82)</f>
        <v>0</v>
      </c>
      <c r="E88" s="139">
        <f ca="1">SUMIF('4. Equipment'!$G$12:$G$82,'Summary All Theme Costs'!$C$83,'4. Equipment'!$L$12:$L$82)</f>
        <v>0</v>
      </c>
      <c r="F88" s="139">
        <f ca="1">SUMIF('4. Equipment'!$G$12:$G$82,'Summary All Theme Costs'!$C$83,'4. Equipment'!$N$12:$N$82)</f>
        <v>0</v>
      </c>
      <c r="G88" s="139">
        <f ca="1">SUMIF('4. Equipment'!$G$12:$G$82,'Summary All Theme Costs'!$C$83,'4. Equipment'!$P$12:$P$82)</f>
        <v>0</v>
      </c>
      <c r="H88" s="139">
        <f ca="1">SUMIF('4. Equipment'!$G$12:$G$82,'Summary All Theme Costs'!$C$83,'4. Equipment'!$R$12:$R$82)</f>
        <v>0</v>
      </c>
      <c r="I88" s="305">
        <f t="shared" ca="1" si="20"/>
        <v>0</v>
      </c>
      <c r="J88" s="4"/>
      <c r="K88" s="162" t="s">
        <v>17</v>
      </c>
      <c r="L88" s="139">
        <f ca="1">SUMIF('4. Equipment'!$G$12:$G$82,'Summary All Theme Costs'!$K$83,'4. Equipment'!$J$12:$J$82)</f>
        <v>0</v>
      </c>
      <c r="M88" s="139">
        <f ca="1">SUMIF('4. Equipment'!$G$12:$G$82,'Summary All Theme Costs'!$K$83,'4. Equipment'!$L$12:$L$82)</f>
        <v>0</v>
      </c>
      <c r="N88" s="139">
        <f ca="1">SUMIF('4. Equipment'!$G$12:$G$82,'Summary All Theme Costs'!$K$83,'4. Equipment'!$N$12:$N$82)</f>
        <v>0</v>
      </c>
      <c r="O88" s="139">
        <f ca="1">SUMIF('4. Equipment'!$G$12:$G$82,'Summary All Theme Costs'!$K$83,'4. Equipment'!$P$12:$P$82)</f>
        <v>0</v>
      </c>
      <c r="P88" s="139">
        <f ca="1">SUMIF('4. Equipment'!$G$12:$G$82,'Summary All Theme Costs'!$K$83,'4. Equipment'!$R$12:$R$82)</f>
        <v>0</v>
      </c>
      <c r="Q88" s="305">
        <f t="shared" ca="1" si="21"/>
        <v>0</v>
      </c>
      <c r="R88" s="4"/>
    </row>
    <row r="89" spans="1:18" ht="30" customHeight="1" x14ac:dyDescent="0.25">
      <c r="B89" s="4"/>
      <c r="C89" s="162" t="s">
        <v>18</v>
      </c>
      <c r="D89" s="139">
        <f ca="1">SUMIF('5. Consumables'!$G$12:$G$61,'Summary All Theme Costs'!$C$83,'5. Consumables'!$J$12:$J$61)</f>
        <v>0</v>
      </c>
      <c r="E89" s="139">
        <f ca="1">SUMIF('5. Consumables'!$G$12:$G$61,'Summary All Theme Costs'!$C$83,'5. Consumables'!$L$12:$L$61)</f>
        <v>0</v>
      </c>
      <c r="F89" s="139">
        <f ca="1">SUMIF('5. Consumables'!$G$12:$G$61,'Summary All Theme Costs'!$C$83,'5. Consumables'!$N$12:$N$61)</f>
        <v>0</v>
      </c>
      <c r="G89" s="139">
        <f ca="1">SUMIF('5. Consumables'!$G$12:$G$61,'Summary All Theme Costs'!$C$83,'5. Consumables'!$P$12:$P$61)</f>
        <v>0</v>
      </c>
      <c r="H89" s="139">
        <f ca="1">SUMIF('5. Consumables'!$G$12:$G$61,'Summary All Theme Costs'!$C$83,'5. Consumables'!$R$12:$R$61)</f>
        <v>0</v>
      </c>
      <c r="I89" s="305">
        <f t="shared" ca="1" si="20"/>
        <v>0</v>
      </c>
      <c r="J89" s="4"/>
      <c r="K89" s="162" t="s">
        <v>18</v>
      </c>
      <c r="L89" s="139">
        <f ca="1">SUMIF('5. Consumables'!$G$12:$G$61,'Summary All Theme Costs'!$K$83,'5. Consumables'!$J$12:$J$61)</f>
        <v>0</v>
      </c>
      <c r="M89" s="139">
        <f ca="1">SUMIF('5. Consumables'!$G$12:$G$61,'Summary All Theme Costs'!$K$83,'5. Consumables'!$L$12:$L$61)</f>
        <v>0</v>
      </c>
      <c r="N89" s="139">
        <f ca="1">SUMIF('5. Consumables'!$G$12:$G$61,'Summary All Theme Costs'!$K$83,'5. Consumables'!$N$12:$N$61)</f>
        <v>0</v>
      </c>
      <c r="O89" s="139">
        <f ca="1">SUMIF('5. Consumables'!$G$12:$G$61,'Summary All Theme Costs'!$K$83,'5. Consumables'!$P$12:$P$61)</f>
        <v>0</v>
      </c>
      <c r="P89" s="139">
        <f ca="1">SUMIF('5. Consumables'!$G$12:$G$61,'Summary All Theme Costs'!$K$83,'5. Consumables'!$R$12:$R$61)</f>
        <v>0</v>
      </c>
      <c r="Q89" s="305">
        <f t="shared" ca="1" si="21"/>
        <v>0</v>
      </c>
      <c r="R89" s="4"/>
    </row>
    <row r="90" spans="1:18" ht="30" customHeight="1" x14ac:dyDescent="0.25">
      <c r="B90" s="4"/>
      <c r="C90" s="162" t="s">
        <v>630</v>
      </c>
      <c r="D90" s="139">
        <f ca="1">SUMIF('6. CEI'!$G$12:$G$61,'Summary All Theme Costs'!$C$83,'6. CEI'!$J$12:$J$61)</f>
        <v>0</v>
      </c>
      <c r="E90" s="139">
        <f ca="1">SUMIF('6. CEI'!$G$12:$G$61,'Summary All Theme Costs'!$C$83,'6. CEI'!$L$12:$L$61)</f>
        <v>0</v>
      </c>
      <c r="F90" s="139">
        <f ca="1">SUMIF('6. CEI'!$G$12:$G$61,'Summary All Theme Costs'!$C$83,'6. CEI'!$N$12:$N$61)</f>
        <v>0</v>
      </c>
      <c r="G90" s="139">
        <f ca="1">SUMIF('6. CEI'!$G$12:$G$61,'Summary All Theme Costs'!$C$83,'6. CEI'!$P$12:$P$61)</f>
        <v>0</v>
      </c>
      <c r="H90" s="139">
        <f ca="1">SUMIF('6. CEI'!$G$12:$G$61,'Summary All Theme Costs'!$C$83,'6. CEI'!$R$12:$R$61)</f>
        <v>0</v>
      </c>
      <c r="I90" s="305">
        <f t="shared" ca="1" si="20"/>
        <v>0</v>
      </c>
      <c r="J90" s="4"/>
      <c r="K90" s="162" t="s">
        <v>630</v>
      </c>
      <c r="L90" s="139">
        <f ca="1">SUMIF('6. CEI'!$G$12:$G$61,'Summary All Theme Costs'!$K$83,'6. CEI'!$J$12:$J$61)</f>
        <v>0</v>
      </c>
      <c r="M90" s="139">
        <f ca="1">SUMIF('6. CEI'!$G$12:$G$61,'Summary All Theme Costs'!$K$83,'6. CEI'!$L$12:$L$61)</f>
        <v>0</v>
      </c>
      <c r="N90" s="139">
        <f ca="1">SUMIF('6. CEI'!$G$12:$G$61,'Summary All Theme Costs'!$K$83,'6. CEI'!$N$12:$N$61)</f>
        <v>0</v>
      </c>
      <c r="O90" s="139">
        <f ca="1">SUMIF('6. CEI'!$G$12:$G$61,'Summary All Theme Costs'!$K$83,'6. CEI'!$P$12:$P$61)</f>
        <v>0</v>
      </c>
      <c r="P90" s="139">
        <f ca="1">SUMIF('6. CEI'!$G$12:$G$61,'Summary All Theme Costs'!$K$83,'6. CEI'!$R$12:$R$61)</f>
        <v>0</v>
      </c>
      <c r="Q90" s="305">
        <f t="shared" ca="1" si="21"/>
        <v>0</v>
      </c>
      <c r="R90" s="4"/>
    </row>
    <row r="91" spans="1:18" ht="30" customHeight="1" x14ac:dyDescent="0.25">
      <c r="B91" s="4"/>
      <c r="C91" s="162" t="s">
        <v>20</v>
      </c>
      <c r="D91" s="139">
        <f ca="1">SUMIF('7. Dissemination'!$G$12:$G$61,'Summary All Theme Costs'!$C$83,'7. Dissemination'!$J$12:$J$61)</f>
        <v>0</v>
      </c>
      <c r="E91" s="139">
        <f ca="1">SUMIF('7. Dissemination'!$G$12:$G$61,'Summary All Theme Costs'!$C$83,'7. Dissemination'!$L$12:$L$61)</f>
        <v>0</v>
      </c>
      <c r="F91" s="139">
        <f ca="1">SUMIF('7. Dissemination'!$G$12:$G$61,'Summary All Theme Costs'!$C$83,'7. Dissemination'!$N$12:$N$61)</f>
        <v>0</v>
      </c>
      <c r="G91" s="139">
        <f ca="1">SUMIF('7. Dissemination'!$G$12:$G$61,'Summary All Theme Costs'!$C$83,'7. Dissemination'!$P$12:$P$61)</f>
        <v>0</v>
      </c>
      <c r="H91" s="139">
        <f ca="1">SUMIF('7. Dissemination'!$G$12:$G$61,'Summary All Theme Costs'!$C$83,'7. Dissemination'!$R$12:$R$61)</f>
        <v>0</v>
      </c>
      <c r="I91" s="305">
        <f t="shared" ca="1" si="20"/>
        <v>0</v>
      </c>
      <c r="J91" s="4"/>
      <c r="K91" s="162" t="s">
        <v>20</v>
      </c>
      <c r="L91" s="139">
        <f ca="1">SUMIF('7. Dissemination'!$G$12:$G$61,'Summary All Theme Costs'!$K$83,'7. Dissemination'!$J$12:$J$61)</f>
        <v>0</v>
      </c>
      <c r="M91" s="139">
        <f ca="1">SUMIF('7. Dissemination'!$G$12:$G$61,'Summary All Theme Costs'!$K$83,'7. Dissemination'!$L$12:$L$61)</f>
        <v>0</v>
      </c>
      <c r="N91" s="139">
        <f ca="1">SUMIF('7. Dissemination'!$G$12:$G$61,'Summary All Theme Costs'!$K$83,'7. Dissemination'!$N$12:$N$61)</f>
        <v>0</v>
      </c>
      <c r="O91" s="139">
        <f ca="1">SUMIF('7. Dissemination'!$G$12:$G$61,'Summary All Theme Costs'!$K$83,'7. Dissemination'!$P$12:$P$61)</f>
        <v>0</v>
      </c>
      <c r="P91" s="139">
        <f ca="1">SUMIF('7. Dissemination'!$G$12:$G$61,'Summary All Theme Costs'!$K$83,'7. Dissemination'!$R$12:$R$61)</f>
        <v>0</v>
      </c>
      <c r="Q91" s="305">
        <f t="shared" ca="1" si="21"/>
        <v>0</v>
      </c>
      <c r="R91" s="4"/>
    </row>
    <row r="92" spans="1:18" ht="30" customHeight="1" x14ac:dyDescent="0.25">
      <c r="B92" s="4"/>
      <c r="C92" s="162" t="s">
        <v>631</v>
      </c>
      <c r="D92" s="139">
        <f ca="1">SUMIF('8.MonitoringEvaluation&amp;Learning'!$G$12:$G$61,'Summary All Theme Costs'!$C$83,'8.MonitoringEvaluation&amp;Learning'!$J$12:$J$61)</f>
        <v>0</v>
      </c>
      <c r="E92" s="139">
        <f ca="1">SUMIF('8.MonitoringEvaluation&amp;Learning'!$G$12:$G$61,'Summary All Theme Costs'!$C$83,'8.MonitoringEvaluation&amp;Learning'!$L$12:$L$61)</f>
        <v>0</v>
      </c>
      <c r="F92" s="139">
        <f ca="1">SUMIF('8.MonitoringEvaluation&amp;Learning'!$G$12:$G$61,'Summary All Theme Costs'!$C$83,'8.MonitoringEvaluation&amp;Learning'!$N$12:$N$61)</f>
        <v>0</v>
      </c>
      <c r="G92" s="139">
        <f ca="1">SUMIF('8.MonitoringEvaluation&amp;Learning'!$G$12:$G$61,'Summary All Theme Costs'!$C$83,'8.MonitoringEvaluation&amp;Learning'!$P$12:$P$61)</f>
        <v>0</v>
      </c>
      <c r="H92" s="139">
        <f ca="1">SUMIF('8.MonitoringEvaluation&amp;Learning'!$G$12:$G$61,'Summary All Theme Costs'!$C$83,'8.MonitoringEvaluation&amp;Learning'!$R$12:$R$61)</f>
        <v>0</v>
      </c>
      <c r="I92" s="305">
        <f ca="1">SUM(D92:H92)</f>
        <v>0</v>
      </c>
      <c r="J92" s="4"/>
      <c r="K92" s="162" t="s">
        <v>631</v>
      </c>
      <c r="L92" s="139">
        <f ca="1">SUMIF('8.MonitoringEvaluation&amp;Learning'!$G$12:$G$61,'Summary All Theme Costs'!$K$83,'8.MonitoringEvaluation&amp;Learning'!$J$12:$J$61)</f>
        <v>0</v>
      </c>
      <c r="M92" s="139">
        <f ca="1">SUMIF('8.MonitoringEvaluation&amp;Learning'!$G$12:$G$61,'Summary All Theme Costs'!$K$83,'8.MonitoringEvaluation&amp;Learning'!$L$12:$L$61)</f>
        <v>0</v>
      </c>
      <c r="N92" s="139">
        <f ca="1">SUMIF('8.MonitoringEvaluation&amp;Learning'!$G$12:$G$61,'Summary All Theme Costs'!$K$83,'8.MonitoringEvaluation&amp;Learning'!$N$12:$N$61)</f>
        <v>0</v>
      </c>
      <c r="O92" s="139">
        <f ca="1">SUMIF('8.MonitoringEvaluation&amp;Learning'!$G$12:$G$61,'Summary All Theme Costs'!$K$83,'8.MonitoringEvaluation&amp;Learning'!$P$12:$P$61)</f>
        <v>0</v>
      </c>
      <c r="P92" s="139">
        <f ca="1">SUMIF('8.MonitoringEvaluation&amp;Learning'!$G$12:$G$61,'Summary All Theme Costs'!$K$83,'8.MonitoringEvaluation&amp;Learning'!$R$12:$R$61)</f>
        <v>0</v>
      </c>
      <c r="Q92" s="305">
        <f ca="1">SUM(L92:P92)</f>
        <v>0</v>
      </c>
      <c r="R92" s="4"/>
    </row>
    <row r="93" spans="1:18" ht="30" customHeight="1" x14ac:dyDescent="0.25">
      <c r="A93" s="298">
        <f>A80+2</f>
        <v>13</v>
      </c>
      <c r="B93" s="4"/>
      <c r="C93" s="162" t="s">
        <v>22</v>
      </c>
      <c r="D93" s="139">
        <f ca="1">SUMIF('9. Other Direct Costs '!$G$12:$G$61,'Summary All Theme Costs'!$C$83,'9. Other Direct Costs '!$J$12:$J$61)</f>
        <v>0</v>
      </c>
      <c r="E93" s="139">
        <f ca="1">SUMIF('9. Other Direct Costs '!$G$12:$G$61,'Summary All Theme Costs'!$C$83,'9. Other Direct Costs '!$L$12:$L$61)</f>
        <v>0</v>
      </c>
      <c r="F93" s="139">
        <f ca="1">SUMIF('9. Other Direct Costs '!$G$12:$G$61,'Summary All Theme Costs'!$C$83,'9. Other Direct Costs '!$N$12:$N$61)</f>
        <v>0</v>
      </c>
      <c r="G93" s="139">
        <f ca="1">SUMIF('9. Other Direct Costs '!$G$12:$G$61,'Summary All Theme Costs'!$C$83,'9. Other Direct Costs '!$P$12:$P$61)</f>
        <v>0</v>
      </c>
      <c r="H93" s="139">
        <f ca="1">SUMIF('9. Other Direct Costs '!$G$12:$G$61,'Summary All Theme Costs'!$C$83,'9. Other Direct Costs '!$R$12:$R$61)</f>
        <v>0</v>
      </c>
      <c r="I93" s="305">
        <f t="shared" ca="1" si="20"/>
        <v>0</v>
      </c>
      <c r="J93" s="4"/>
      <c r="K93" s="162" t="s">
        <v>22</v>
      </c>
      <c r="L93" s="139">
        <f ca="1">SUMIF('9. Other Direct Costs '!$G$12:$G$61,'Summary All Theme Costs'!$K$83,'9. Other Direct Costs '!$J$12:$J$61)</f>
        <v>0</v>
      </c>
      <c r="M93" s="139">
        <f ca="1">SUMIF('9. Other Direct Costs '!$G$12:$G$61,'Summary All Theme Costs'!$K$83,'9. Other Direct Costs '!$L$12:$L$61)</f>
        <v>0</v>
      </c>
      <c r="N93" s="139">
        <f ca="1">SUMIF('9. Other Direct Costs '!$G$12:$G$61,'Summary All Theme Costs'!$K$83,'9. Other Direct Costs '!$N$12:$N$61)</f>
        <v>0</v>
      </c>
      <c r="O93" s="139">
        <f ca="1">SUMIF('9. Other Direct Costs '!$G$12:$G$61,'Summary All Theme Costs'!$K$83,'9. Other Direct Costs '!$P$12:$P$61)</f>
        <v>0</v>
      </c>
      <c r="P93" s="139">
        <f ca="1">SUMIF('9. Other Direct Costs '!$G$12:$G$61,'Summary All Theme Costs'!$K$83,'9. Other Direct Costs '!$R$12:$R$61)</f>
        <v>0</v>
      </c>
      <c r="Q93" s="305">
        <f t="shared" ca="1" si="21"/>
        <v>0</v>
      </c>
      <c r="R93" s="4"/>
    </row>
    <row r="94" spans="1:18" ht="30" customHeight="1" thickBot="1" x14ac:dyDescent="0.3">
      <c r="B94" s="4"/>
      <c r="C94" s="306" t="s">
        <v>633</v>
      </c>
      <c r="D94" s="139">
        <f ca="1">SUMIF('10. Indirect Costs'!$F$13:$F$62,'Summary All Theme Costs'!$C$83,'10. Indirect Costs'!$L$62:$L$88)</f>
        <v>0</v>
      </c>
      <c r="E94" s="139">
        <f ca="1">SUMIF('10. Indirect Costs'!$F$13:$F$62,'Summary All Theme Costs'!$C$83,'10. Indirect Costs'!$P$13:$P$62)</f>
        <v>0</v>
      </c>
      <c r="F94" s="139">
        <f ca="1">SUMIF('10. Indirect Costs'!$F$13:$F$62,'Summary All Theme Costs'!$C$83,'10. Indirect Costs'!$T$13:$T$62)</f>
        <v>0</v>
      </c>
      <c r="G94" s="139">
        <f ca="1">SUMIF('10. Indirect Costs'!$F$13:$F$62,'Summary All Theme Costs'!$C$83,'10. Indirect Costs'!$X$13:$X$62)</f>
        <v>0</v>
      </c>
      <c r="H94" s="139">
        <f ca="1">SUMIF('10. Indirect Costs'!$F$13:$F$62,'Summary All Theme Costs'!$C$83,'10. Indirect Costs'!$AB$13:$AB$62)</f>
        <v>0</v>
      </c>
      <c r="I94" s="305">
        <f t="shared" ca="1" si="20"/>
        <v>0</v>
      </c>
      <c r="J94" s="4"/>
      <c r="K94" s="306" t="s">
        <v>633</v>
      </c>
      <c r="L94" s="139">
        <f ca="1">SUMIF('10. Indirect Costs'!$F$13:$F$62,'Summary All Theme Costs'!$K$83,'10. Indirect Costs'!$L$13:$L$62)</f>
        <v>0</v>
      </c>
      <c r="M94" s="139">
        <f ca="1">SUMIF('10. Indirect Costs'!$F$13:$F$62,'Summary All Theme Costs'!$K$83,'10. Indirect Costs'!$P$13:$P$62)</f>
        <v>0</v>
      </c>
      <c r="N94" s="139">
        <f ca="1">SUMIF('10. Indirect Costs'!$F$13:$F$62,'Summary All Theme Costs'!$K$83,'10. Indirect Costs'!$T$13:$T$62)</f>
        <v>0</v>
      </c>
      <c r="O94" s="139">
        <f ca="1">SUMIF('10. Indirect Costs'!$F$13:$F$62,'Summary All Theme Costs'!$K$83,'10. Indirect Costs'!$X$13:$X$62)</f>
        <v>0</v>
      </c>
      <c r="P94" s="139">
        <f ca="1">SUMIF('10. Indirect Costs'!$F$13:$F$62,'Summary All Theme Costs'!$K$83,'10. Indirect Costs'!$AB$13:$AB$62)</f>
        <v>0</v>
      </c>
      <c r="Q94" s="305">
        <f t="shared" ca="1" si="21"/>
        <v>0</v>
      </c>
      <c r="R94" s="4"/>
    </row>
    <row r="95" spans="1:18" ht="30" customHeight="1" thickBot="1" x14ac:dyDescent="0.3">
      <c r="B95" s="4"/>
      <c r="C95" s="307" t="s">
        <v>103</v>
      </c>
      <c r="D95" s="309">
        <f t="shared" ref="D95:I95" ca="1" si="22">SUM(D86:D94)</f>
        <v>0</v>
      </c>
      <c r="E95" s="309">
        <f t="shared" ca="1" si="22"/>
        <v>0</v>
      </c>
      <c r="F95" s="309">
        <f t="shared" ca="1" si="22"/>
        <v>0</v>
      </c>
      <c r="G95" s="309">
        <f t="shared" ca="1" si="22"/>
        <v>0</v>
      </c>
      <c r="H95" s="309">
        <f t="shared" ca="1" si="22"/>
        <v>0</v>
      </c>
      <c r="I95" s="311">
        <f t="shared" ca="1" si="22"/>
        <v>0</v>
      </c>
      <c r="J95" s="4"/>
      <c r="K95" s="307" t="s">
        <v>103</v>
      </c>
      <c r="L95" s="309">
        <f t="shared" ref="L95:Q95" ca="1" si="23">SUM(L86:L94)</f>
        <v>0</v>
      </c>
      <c r="M95" s="309">
        <f t="shared" ca="1" si="23"/>
        <v>0</v>
      </c>
      <c r="N95" s="309">
        <f t="shared" ca="1" si="23"/>
        <v>0</v>
      </c>
      <c r="O95" s="309">
        <f t="shared" ca="1" si="23"/>
        <v>0</v>
      </c>
      <c r="P95" s="309">
        <f t="shared" ca="1" si="23"/>
        <v>0</v>
      </c>
      <c r="Q95" s="311">
        <f t="shared" ca="1" si="23"/>
        <v>0</v>
      </c>
      <c r="R95" s="4"/>
    </row>
    <row r="96" spans="1:18" ht="30" customHeight="1" x14ac:dyDescent="0.25">
      <c r="B96" s="4"/>
      <c r="C96" s="297" t="s">
        <v>96</v>
      </c>
      <c r="D96" s="4"/>
      <c r="E96" s="4"/>
      <c r="F96" s="4"/>
      <c r="G96" s="4"/>
      <c r="H96" s="4"/>
      <c r="I96" s="4"/>
      <c r="J96" s="4"/>
      <c r="K96" s="297" t="s">
        <v>96</v>
      </c>
      <c r="L96" s="4"/>
      <c r="M96" s="4"/>
      <c r="N96" s="4"/>
      <c r="O96" s="4"/>
      <c r="P96" s="4"/>
      <c r="Q96" s="4"/>
      <c r="R96" s="4"/>
    </row>
    <row r="97" spans="1:18" ht="30" customHeight="1" x14ac:dyDescent="0.25">
      <c r="B97" s="4"/>
      <c r="C97" s="83">
        <f ca="1">IFERROR(OFFSET('START - AWARD DETAILS'!$D$21,MATCH($A93,'START - AWARD DETAILS'!$C$21:$C$40,0)-1,0),"")</f>
        <v>0</v>
      </c>
      <c r="D97" s="4"/>
      <c r="E97" s="4"/>
      <c r="F97" s="4"/>
      <c r="G97" s="4"/>
      <c r="H97" s="4"/>
      <c r="I97" s="4"/>
      <c r="J97" s="4"/>
      <c r="K97" s="83">
        <f ca="1">IFERROR(OFFSET('START - AWARD DETAILS'!$D$21,MATCH($A93+1,'START - AWARD DETAILS'!$C$21:$C$40,0)-1,0),"")</f>
        <v>0</v>
      </c>
      <c r="L97" s="4"/>
      <c r="M97" s="4"/>
      <c r="N97" s="4"/>
      <c r="O97" s="4"/>
      <c r="P97" s="4"/>
      <c r="Q97" s="4"/>
      <c r="R97" s="4"/>
    </row>
    <row r="98" spans="1:18" ht="30" customHeight="1" thickBot="1" x14ac:dyDescent="0.3">
      <c r="B98" s="4"/>
      <c r="C98" s="297"/>
      <c r="D98" s="4"/>
      <c r="E98" s="4"/>
      <c r="F98" s="4"/>
      <c r="G98" s="4"/>
      <c r="H98" s="4"/>
      <c r="I98" s="4"/>
      <c r="J98" s="4"/>
      <c r="K98" s="297"/>
      <c r="L98" s="4"/>
      <c r="M98" s="4"/>
      <c r="N98" s="4"/>
      <c r="O98" s="4"/>
      <c r="P98" s="4"/>
      <c r="Q98" s="4"/>
      <c r="R98" s="4"/>
    </row>
    <row r="99" spans="1:18" ht="30" customHeight="1" thickBot="1" x14ac:dyDescent="0.3">
      <c r="B99" s="4"/>
      <c r="C99" s="85"/>
      <c r="D99" s="299" t="s">
        <v>97</v>
      </c>
      <c r="E99" s="300" t="s">
        <v>98</v>
      </c>
      <c r="F99" s="300" t="s">
        <v>99</v>
      </c>
      <c r="G99" s="300" t="s">
        <v>100</v>
      </c>
      <c r="H99" s="301" t="s">
        <v>101</v>
      </c>
      <c r="I99" s="302" t="s">
        <v>102</v>
      </c>
      <c r="J99" s="4"/>
      <c r="K99" s="85"/>
      <c r="L99" s="299" t="s">
        <v>97</v>
      </c>
      <c r="M99" s="300" t="s">
        <v>98</v>
      </c>
      <c r="N99" s="300" t="s">
        <v>99</v>
      </c>
      <c r="O99" s="300" t="s">
        <v>100</v>
      </c>
      <c r="P99" s="301" t="s">
        <v>101</v>
      </c>
      <c r="Q99" s="302" t="s">
        <v>102</v>
      </c>
      <c r="R99" s="4"/>
    </row>
    <row r="100" spans="1:18" ht="30" customHeight="1" x14ac:dyDescent="0.25">
      <c r="B100" s="4"/>
      <c r="C100" s="303" t="s">
        <v>15</v>
      </c>
      <c r="D100" s="138">
        <f ca="1">SUMIF('2. Staff Costs (Annual)'!$G$13:$G$312,'Summary All Theme Costs'!$C$97,'2. Staff Costs (Annual)'!$N$13:$N$312)</f>
        <v>0</v>
      </c>
      <c r="E100" s="97">
        <f ca="1">SUMIF('2. Staff Costs (Annual)'!$G$13:$G$312,'Summary All Theme Costs'!$C$97,'2. Staff Costs (Annual)'!$S$13:$S$312)</f>
        <v>0</v>
      </c>
      <c r="F100" s="97">
        <f ca="1">SUMIF('2. Staff Costs (Annual)'!$G$13:$G$312,'Summary All Theme Costs'!$C$97,'2. Staff Costs (Annual)'!$X$13:$X$312)</f>
        <v>0</v>
      </c>
      <c r="G100" s="97">
        <f ca="1">SUMIF('2. Staff Costs (Annual)'!$G$13:$G$312,'Summary All Theme Costs'!$C$97,'2. Staff Costs (Annual)'!$AC$13:$AC$312)</f>
        <v>0</v>
      </c>
      <c r="H100" s="98">
        <f ca="1">SUMIF('2. Staff Costs (Annual)'!$G$13:$G$312,'Summary All Theme Costs'!$C$97,'2. Staff Costs (Annual)'!$AH$13:$AH$312)</f>
        <v>0</v>
      </c>
      <c r="I100" s="304">
        <f ca="1">SUM(D100:H100)</f>
        <v>0</v>
      </c>
      <c r="J100" s="4"/>
      <c r="K100" s="303" t="s">
        <v>15</v>
      </c>
      <c r="L100" s="138">
        <f ca="1">SUMIF('2. Staff Costs (Annual)'!$G$13:$G$312,'Summary All Theme Costs'!$K$97,'2. Staff Costs (Annual)'!$N$13:$N$312)</f>
        <v>0</v>
      </c>
      <c r="M100" s="97">
        <f ca="1">SUMIF('2. Staff Costs (Annual)'!$G$13:$G$312,'Summary All Theme Costs'!$K$97,'2. Staff Costs (Annual)'!$S$13:$S$312)</f>
        <v>0</v>
      </c>
      <c r="N100" s="97">
        <f ca="1">SUMIF('2. Staff Costs (Annual)'!$G$13:$G$312,'Summary All Theme Costs'!$K$97,'2. Staff Costs (Annual)'!$X$13:$X$312)</f>
        <v>0</v>
      </c>
      <c r="O100" s="97">
        <f ca="1">SUMIF('2. Staff Costs (Annual)'!$G$13:$G$312,'Summary All Theme Costs'!$K$97,'2. Staff Costs (Annual)'!$AC$13:$AC$312)</f>
        <v>0</v>
      </c>
      <c r="P100" s="98">
        <f ca="1">SUMIF('2. Staff Costs (Annual)'!$G$13:$G$312,'Summary All Theme Costs'!$K$97,'2. Staff Costs (Annual)'!$AH$13:$AH$312)</f>
        <v>0</v>
      </c>
      <c r="Q100" s="304">
        <f ca="1">SUM(L100:P100)</f>
        <v>0</v>
      </c>
      <c r="R100" s="4"/>
    </row>
    <row r="101" spans="1:18" ht="30" customHeight="1" x14ac:dyDescent="0.25">
      <c r="B101" s="4"/>
      <c r="C101" s="162" t="s">
        <v>632</v>
      </c>
      <c r="D101" s="139">
        <f ca="1">SUMIF('3.Travel,Subsistence&amp;Conference'!$H$12:$H$70,'Summary All Theme Costs'!$C$97,'3.Travel,Subsistence&amp;Conference'!$K$12:$K$70)</f>
        <v>0</v>
      </c>
      <c r="E101" s="139">
        <f ca="1">SUMIF('3.Travel,Subsistence&amp;Conference'!$H$12:$H$70,'Summary All Theme Costs'!$C$97,'3.Travel,Subsistence&amp;Conference'!$M$12:$M$70)</f>
        <v>0</v>
      </c>
      <c r="F101" s="139">
        <f ca="1">SUMIF('3.Travel,Subsistence&amp;Conference'!$H$12:$H$70,'Summary All Theme Costs'!$C$97,'3.Travel,Subsistence&amp;Conference'!$O$12:$O$70)</f>
        <v>0</v>
      </c>
      <c r="G101" s="139">
        <f ca="1">SUMIF('3.Travel,Subsistence&amp;Conference'!$H$12:$H$70,'Summary All Theme Costs'!$C$97,'3.Travel,Subsistence&amp;Conference'!$O$12:$O$70)</f>
        <v>0</v>
      </c>
      <c r="H101" s="139">
        <f ca="1">SUMIF('3.Travel,Subsistence&amp;Conference'!$H$12:$H$70,'Summary All Theme Costs'!$C$97,'3.Travel,Subsistence&amp;Conference'!$S$12:$S$70)</f>
        <v>0</v>
      </c>
      <c r="I101" s="305">
        <f t="shared" ref="I101:I108" ca="1" si="24">SUM(D101:H101)</f>
        <v>0</v>
      </c>
      <c r="J101" s="4"/>
      <c r="K101" s="162" t="s">
        <v>632</v>
      </c>
      <c r="L101" s="139">
        <f ca="1">SUMIF('3.Travel,Subsistence&amp;Conference'!$H$12:$H$70,'Summary All Theme Costs'!$K$97,'3.Travel,Subsistence&amp;Conference'!$K$12:$K$70)</f>
        <v>0</v>
      </c>
      <c r="M101" s="139">
        <f ca="1">SUMIF('3.Travel,Subsistence&amp;Conference'!$H$12:$H$70,'Summary All Theme Costs'!$K$97,'3.Travel,Subsistence&amp;Conference'!$M$12:$M$70)</f>
        <v>0</v>
      </c>
      <c r="N101" s="139">
        <f ca="1">SUMIF('3.Travel,Subsistence&amp;Conference'!$H$12:$H$70,'Summary All Theme Costs'!$K$97,'3.Travel,Subsistence&amp;Conference'!$O$12:$O$70)</f>
        <v>0</v>
      </c>
      <c r="O101" s="139">
        <f ca="1">SUMIF('4. Equipment'!$G$12:$G$82,'Summary All Theme Costs'!$K$97,'4. Equipment'!$P$12:$P$82)</f>
        <v>0</v>
      </c>
      <c r="P101" s="139">
        <f ca="1">SUMIF('3.Travel,Subsistence&amp;Conference'!$H$12:$H$70,'Summary All Theme Costs'!$K$97,'3.Travel,Subsistence&amp;Conference'!$S$12:$S$70)</f>
        <v>0</v>
      </c>
      <c r="Q101" s="305">
        <f t="shared" ref="Q101:Q108" ca="1" si="25">SUM(L101:P101)</f>
        <v>0</v>
      </c>
      <c r="R101" s="4"/>
    </row>
    <row r="102" spans="1:18" ht="30" customHeight="1" x14ac:dyDescent="0.25">
      <c r="B102" s="4"/>
      <c r="C102" s="162" t="s">
        <v>17</v>
      </c>
      <c r="D102" s="139">
        <f ca="1">SUMIF('4. Equipment'!$G$12:$G$82,'Summary All Theme Costs'!$C$97,'4. Equipment'!$J$12:$J$82)</f>
        <v>0</v>
      </c>
      <c r="E102" s="139">
        <f ca="1">SUMIF('4. Equipment'!$G$12:$G$82,'Summary All Theme Costs'!$C$97,'4. Equipment'!$L$12:$L$82)</f>
        <v>0</v>
      </c>
      <c r="F102" s="139">
        <f ca="1">SUMIF('4. Equipment'!$G$12:$G$82,'Summary All Theme Costs'!$C$97,'4. Equipment'!$N$12:$N$82)</f>
        <v>0</v>
      </c>
      <c r="G102" s="139">
        <f ca="1">SUMIF('4. Equipment'!$G$12:$G$82,'Summary All Theme Costs'!$C$97,'4. Equipment'!$P$12:$P$82)</f>
        <v>0</v>
      </c>
      <c r="H102" s="139">
        <f ca="1">SUMIF('4. Equipment'!$G$12:$G$82,'Summary All Theme Costs'!$C$97,'4. Equipment'!$R$12:$R$82)</f>
        <v>0</v>
      </c>
      <c r="I102" s="305">
        <f t="shared" ca="1" si="24"/>
        <v>0</v>
      </c>
      <c r="J102" s="4"/>
      <c r="K102" s="162" t="s">
        <v>17</v>
      </c>
      <c r="L102" s="139">
        <f ca="1">SUMIF('4. Equipment'!$G$12:$G$82,'Summary All Theme Costs'!$K$97,'4. Equipment'!$J$12:$J$82)</f>
        <v>0</v>
      </c>
      <c r="M102" s="139">
        <f ca="1">SUMIF('4. Equipment'!$G$12:$G$82,'Summary All Theme Costs'!$K$97,'4. Equipment'!$L$12:$L$82)</f>
        <v>0</v>
      </c>
      <c r="N102" s="139">
        <f ca="1">SUMIF('4. Equipment'!$G$12:$G$82,'Summary All Theme Costs'!$K$97,'4. Equipment'!$N$12:$N$82)</f>
        <v>0</v>
      </c>
      <c r="O102" s="139">
        <f ca="1">SUMIF('4. Equipment'!$G$12:$G$82,'Summary All Theme Costs'!$K$97,'4. Equipment'!$P$12:$P$82)</f>
        <v>0</v>
      </c>
      <c r="P102" s="139">
        <f ca="1">SUMIF('4. Equipment'!$G$12:$G$82,'Summary All Theme Costs'!$K$97,'4. Equipment'!$R$12:$R$82)</f>
        <v>0</v>
      </c>
      <c r="Q102" s="305">
        <f t="shared" ca="1" si="25"/>
        <v>0</v>
      </c>
      <c r="R102" s="4"/>
    </row>
    <row r="103" spans="1:18" ht="30" customHeight="1" x14ac:dyDescent="0.25">
      <c r="B103" s="4"/>
      <c r="C103" s="162" t="s">
        <v>18</v>
      </c>
      <c r="D103" s="139">
        <f ca="1">SUMIF('5. Consumables'!$G$12:$G$61,'Summary All Theme Costs'!$C$97,'5. Consumables'!$J$12:$J$61)</f>
        <v>0</v>
      </c>
      <c r="E103" s="139">
        <f ca="1">SUMIF('5. Consumables'!$G$12:$G$61,'Summary All Theme Costs'!$C$97,'5. Consumables'!$L$12:$L$61)</f>
        <v>0</v>
      </c>
      <c r="F103" s="139">
        <f ca="1">SUMIF('5. Consumables'!$G$12:$G$61,'Summary All Theme Costs'!$C$97,'5. Consumables'!$N$12:$N$61)</f>
        <v>0</v>
      </c>
      <c r="G103" s="139">
        <f ca="1">SUMIF('5. Consumables'!$G$12:$G$61,'Summary All Theme Costs'!$C$97,'5. Consumables'!$P$12:$P$61)</f>
        <v>0</v>
      </c>
      <c r="H103" s="139">
        <f ca="1">SUMIF('5. Consumables'!$G$12:$G$61,'Summary All Theme Costs'!$C$97,'5. Consumables'!$R$12:$R$61)</f>
        <v>0</v>
      </c>
      <c r="I103" s="305">
        <f t="shared" ca="1" si="24"/>
        <v>0</v>
      </c>
      <c r="J103" s="4"/>
      <c r="K103" s="162" t="s">
        <v>18</v>
      </c>
      <c r="L103" s="139">
        <f ca="1">SUMIF('5. Consumables'!$G$12:$G$61,'Summary All Theme Costs'!$K$97,'5. Consumables'!$J$12:$J$61)</f>
        <v>0</v>
      </c>
      <c r="M103" s="139">
        <f ca="1">SUMIF('5. Consumables'!$G$12:$G$61,'Summary All Theme Costs'!$K$97,'5. Consumables'!$L$12:$L$61)</f>
        <v>0</v>
      </c>
      <c r="N103" s="139">
        <f ca="1">SUMIF('5. Consumables'!$G$12:$G$61,'Summary All Theme Costs'!$K$97,'5. Consumables'!$N$12:$N$61)</f>
        <v>0</v>
      </c>
      <c r="O103" s="139">
        <f ca="1">SUMIF('5. Consumables'!$G$12:$G$61,'Summary All Theme Costs'!$K$97,'5. Consumables'!$P$12:$P$61)</f>
        <v>0</v>
      </c>
      <c r="P103" s="139">
        <f ca="1">SUMIF('5. Consumables'!$G$12:$G$61,'Summary All Theme Costs'!$K$97,'5. Consumables'!$R$12:$R$61)</f>
        <v>0</v>
      </c>
      <c r="Q103" s="305">
        <f t="shared" ca="1" si="25"/>
        <v>0</v>
      </c>
      <c r="R103" s="4"/>
    </row>
    <row r="104" spans="1:18" ht="30" customHeight="1" x14ac:dyDescent="0.25">
      <c r="B104" s="4"/>
      <c r="C104" s="162" t="s">
        <v>630</v>
      </c>
      <c r="D104" s="139">
        <f ca="1">SUMIF('6. CEI'!$G$12:$G$61,'Summary All Theme Costs'!$C$97,'6. CEI'!$J$12:$J$61)</f>
        <v>0</v>
      </c>
      <c r="E104" s="139">
        <f ca="1">SUMIF('6. CEI'!$G$12:$G$61,'Summary All Theme Costs'!$C$97,'6. CEI'!$L$12:$L$61)</f>
        <v>0</v>
      </c>
      <c r="F104" s="139">
        <f ca="1">SUMIF('6. CEI'!$G$12:$G$61,'Summary All Theme Costs'!$C$97,'6. CEI'!$N$12:$N$61)</f>
        <v>0</v>
      </c>
      <c r="G104" s="139">
        <f ca="1">SUMIF('6. CEI'!$G$12:$G$61,'Summary All Theme Costs'!$C$97,'6. CEI'!$P$12:$P$61)</f>
        <v>0</v>
      </c>
      <c r="H104" s="139">
        <f ca="1">SUMIF('6. CEI'!$G$12:$G$61,'Summary All Theme Costs'!$C$97,'6. CEI'!$R$12:$R$61)</f>
        <v>0</v>
      </c>
      <c r="I104" s="305">
        <f t="shared" ca="1" si="24"/>
        <v>0</v>
      </c>
      <c r="J104" s="4"/>
      <c r="K104" s="162" t="s">
        <v>630</v>
      </c>
      <c r="L104" s="139">
        <f ca="1">SUMIF('6. CEI'!$G$12:$G$61,'Summary All Theme Costs'!$K$97,'6. CEI'!$J$12:$J$61)</f>
        <v>0</v>
      </c>
      <c r="M104" s="139">
        <f ca="1">SUMIF('6. CEI'!$G$12:$G$61,'Summary All Theme Costs'!$K$97,'6. CEI'!$L$12:$L$61)</f>
        <v>0</v>
      </c>
      <c r="N104" s="139">
        <f ca="1">SUMIF('6. CEI'!$G$12:$G$61,'Summary All Theme Costs'!$K$97,'6. CEI'!$N$12:$N$61)</f>
        <v>0</v>
      </c>
      <c r="O104" s="139">
        <f ca="1">SUMIF('6. CEI'!$G$12:$G$61,'Summary All Theme Costs'!$K$97,'6. CEI'!$P$12:$P$61)</f>
        <v>0</v>
      </c>
      <c r="P104" s="139">
        <f ca="1">SUMIF('6. CEI'!$G$12:$G$61,'Summary All Theme Costs'!$K$97,'6. CEI'!$R$12:$R$61)</f>
        <v>0</v>
      </c>
      <c r="Q104" s="305">
        <f t="shared" ca="1" si="25"/>
        <v>0</v>
      </c>
      <c r="R104" s="4"/>
    </row>
    <row r="105" spans="1:18" ht="30" customHeight="1" x14ac:dyDescent="0.25">
      <c r="B105" s="4"/>
      <c r="C105" s="162" t="s">
        <v>20</v>
      </c>
      <c r="D105" s="139">
        <f ca="1">SUMIF('7. Dissemination'!$G$12:$G$61,'Summary All Theme Costs'!$C$97,'7. Dissemination'!$J$12:$J$61)</f>
        <v>0</v>
      </c>
      <c r="E105" s="139">
        <f ca="1">SUMIF('7. Dissemination'!$G$12:$G$61,'Summary All Theme Costs'!$C$97,'7. Dissemination'!$L$12:$L$61)</f>
        <v>0</v>
      </c>
      <c r="F105" s="139">
        <f ca="1">SUMIF('7. Dissemination'!$G$12:$G$61,'Summary All Theme Costs'!$C$97,'7. Dissemination'!$N$12:$N$61)</f>
        <v>0</v>
      </c>
      <c r="G105" s="139">
        <f ca="1">SUMIF('7. Dissemination'!$G$12:$G$61,'Summary All Theme Costs'!$C$97,'7. Dissemination'!$P$12:$P$61)</f>
        <v>0</v>
      </c>
      <c r="H105" s="139">
        <f ca="1">SUMIF('7. Dissemination'!$G$12:$G$61,'Summary All Theme Costs'!$C$97,'7. Dissemination'!$R$12:$R$61)</f>
        <v>0</v>
      </c>
      <c r="I105" s="305">
        <f t="shared" ca="1" si="24"/>
        <v>0</v>
      </c>
      <c r="J105" s="4"/>
      <c r="K105" s="162" t="s">
        <v>20</v>
      </c>
      <c r="L105" s="139">
        <f ca="1">SUMIF('7. Dissemination'!$G$12:$G$61,'Summary All Theme Costs'!$K$97,'7. Dissemination'!$J$12:$J$61)</f>
        <v>0</v>
      </c>
      <c r="M105" s="139">
        <f ca="1">SUMIF('7. Dissemination'!$G$12:$G$61,'Summary All Theme Costs'!$K$97,'7. Dissemination'!$L$12:$L$61)</f>
        <v>0</v>
      </c>
      <c r="N105" s="139">
        <f ca="1">SUMIF('7. Dissemination'!$G$12:$G$61,'Summary All Theme Costs'!$K$97,'7. Dissemination'!$N$12:$N$61)</f>
        <v>0</v>
      </c>
      <c r="O105" s="139">
        <f ca="1">SUMIF('7. Dissemination'!$G$12:$G$61,'Summary All Theme Costs'!$K$97,'7. Dissemination'!$P$12:$P$61)</f>
        <v>0</v>
      </c>
      <c r="P105" s="139">
        <f ca="1">SUMIF('7. Dissemination'!$G$12:$G$61,'Summary All Theme Costs'!$K$97,'7. Dissemination'!$R$12:$R$61)</f>
        <v>0</v>
      </c>
      <c r="Q105" s="305">
        <f t="shared" ca="1" si="25"/>
        <v>0</v>
      </c>
      <c r="R105" s="4"/>
    </row>
    <row r="106" spans="1:18" ht="30" customHeight="1" x14ac:dyDescent="0.25">
      <c r="A106" s="298">
        <f>A93+2</f>
        <v>15</v>
      </c>
      <c r="B106" s="4"/>
      <c r="C106" s="162" t="s">
        <v>631</v>
      </c>
      <c r="D106" s="139">
        <f ca="1">SUMIF('8.MonitoringEvaluation&amp;Learning'!$G$12:$G$61,'Summary All Theme Costs'!$C$97,'8.MonitoringEvaluation&amp;Learning'!$J$12:$J$61)</f>
        <v>0</v>
      </c>
      <c r="E106" s="139">
        <f ca="1">SUMIF('8.MonitoringEvaluation&amp;Learning'!$G$12:$G$61,'Summary All Theme Costs'!$C$97,'8.MonitoringEvaluation&amp;Learning'!$L$12:$L$61)</f>
        <v>0</v>
      </c>
      <c r="F106" s="139">
        <f ca="1">SUMIF('8.MonitoringEvaluation&amp;Learning'!$G$12:$G$61,'Summary All Theme Costs'!$C$97,'8.MonitoringEvaluation&amp;Learning'!$N$12:$N$61)</f>
        <v>0</v>
      </c>
      <c r="G106" s="139">
        <f ca="1">SUMIF('8.MonitoringEvaluation&amp;Learning'!$G$12:$G$61,'Summary All Theme Costs'!$C$97,'8.MonitoringEvaluation&amp;Learning'!$P$12:$P$61)</f>
        <v>0</v>
      </c>
      <c r="H106" s="139">
        <f ca="1">SUMIF('8.MonitoringEvaluation&amp;Learning'!$G$12:$G$61,'Summary All Theme Costs'!$C$97,'8.MonitoringEvaluation&amp;Learning'!$R$12:$R$61)</f>
        <v>0</v>
      </c>
      <c r="I106" s="305">
        <f ca="1">SUM(D106:H106)</f>
        <v>0</v>
      </c>
      <c r="J106" s="4"/>
      <c r="K106" s="162" t="s">
        <v>631</v>
      </c>
      <c r="L106" s="139">
        <f ca="1">SUMIF('8.MonitoringEvaluation&amp;Learning'!$G$12:$G$61,'Summary All Theme Costs'!$K$97,'8.MonitoringEvaluation&amp;Learning'!$J$12:$J$61)</f>
        <v>0</v>
      </c>
      <c r="M106" s="139">
        <f ca="1">SUMIF('8.MonitoringEvaluation&amp;Learning'!$G$12:$G$61,'Summary All Theme Costs'!$K$97,'8.MonitoringEvaluation&amp;Learning'!$L$12:$L$61)</f>
        <v>0</v>
      </c>
      <c r="N106" s="139">
        <f ca="1">SUMIF('8.MonitoringEvaluation&amp;Learning'!$G$12:$G$61,'Summary All Theme Costs'!$K$97,'8.MonitoringEvaluation&amp;Learning'!$N$12:$N$61)</f>
        <v>0</v>
      </c>
      <c r="O106" s="139">
        <f ca="1">SUMIF('8.MonitoringEvaluation&amp;Learning'!$G$12:$G$61,'Summary All Theme Costs'!$K$97,'8.MonitoringEvaluation&amp;Learning'!$P$12:$P$61)</f>
        <v>0</v>
      </c>
      <c r="P106" s="139">
        <f ca="1">SUMIF('8.MonitoringEvaluation&amp;Learning'!$G$12:$G$61,'Summary All Theme Costs'!$K$97,'8.MonitoringEvaluation&amp;Learning'!$R$12:$R$61)</f>
        <v>0</v>
      </c>
      <c r="Q106" s="305">
        <f ca="1">SUM(L106:P106)</f>
        <v>0</v>
      </c>
      <c r="R106" s="4"/>
    </row>
    <row r="107" spans="1:18" ht="30" customHeight="1" x14ac:dyDescent="0.25">
      <c r="B107" s="4"/>
      <c r="C107" s="162" t="s">
        <v>22</v>
      </c>
      <c r="D107" s="139">
        <f ca="1">SUMIF('9. Other Direct Costs '!$G$12:$G$61,'Summary All Theme Costs'!$C$97,'9. Other Direct Costs '!$J$12:$J$61)</f>
        <v>0</v>
      </c>
      <c r="E107" s="139">
        <f ca="1">SUMIF('9. Other Direct Costs '!$G$12:$G$61,'Summary All Theme Costs'!$C$97,'9. Other Direct Costs '!$L$12:$L$61)</f>
        <v>0</v>
      </c>
      <c r="F107" s="139">
        <f ca="1">SUMIF('9. Other Direct Costs '!$G$12:$G$61,'Summary All Theme Costs'!$C$97,'9. Other Direct Costs '!$N$12:$N$61)</f>
        <v>0</v>
      </c>
      <c r="G107" s="139">
        <f ca="1">SUMIF('9. Other Direct Costs '!$G$12:$G$61,'Summary All Theme Costs'!$C$97,'9. Other Direct Costs '!$P$12:$P$61)</f>
        <v>0</v>
      </c>
      <c r="H107" s="139">
        <f ca="1">SUMIF('9. Other Direct Costs '!$G$12:$G$61,'Summary All Theme Costs'!$C$97,'9. Other Direct Costs '!$R$12:$R$61)</f>
        <v>0</v>
      </c>
      <c r="I107" s="305">
        <f t="shared" ca="1" si="24"/>
        <v>0</v>
      </c>
      <c r="J107" s="4"/>
      <c r="K107" s="162" t="s">
        <v>22</v>
      </c>
      <c r="L107" s="139">
        <f ca="1">SUMIF('9. Other Direct Costs '!$G$12:$G$61,'Summary All Theme Costs'!$K$97,'9. Other Direct Costs '!$J$12:$J$61)</f>
        <v>0</v>
      </c>
      <c r="M107" s="139">
        <f ca="1">SUMIF('9. Other Direct Costs '!$G$12:$G$61,'Summary All Theme Costs'!$K$97,'9. Other Direct Costs '!$L$12:$L$61)</f>
        <v>0</v>
      </c>
      <c r="N107" s="139">
        <f ca="1">SUMIF('9. Other Direct Costs '!$G$12:$G$61,'Summary All Theme Costs'!$K$97,'9. Other Direct Costs '!$N$12:$N$61)</f>
        <v>0</v>
      </c>
      <c r="O107" s="139">
        <f ca="1">SUMIF('9. Other Direct Costs '!$G$12:$G$61,'Summary All Theme Costs'!$K$97,'9. Other Direct Costs '!$P$12:$P$61)</f>
        <v>0</v>
      </c>
      <c r="P107" s="139">
        <f ca="1">SUMIF('9. Other Direct Costs '!$G$12:$G$61,'Summary All Theme Costs'!$K$97,'9. Other Direct Costs '!$R$12:$R$61)</f>
        <v>0</v>
      </c>
      <c r="Q107" s="305">
        <f t="shared" ca="1" si="25"/>
        <v>0</v>
      </c>
      <c r="R107" s="4"/>
    </row>
    <row r="108" spans="1:18" ht="30" customHeight="1" thickBot="1" x14ac:dyDescent="0.3">
      <c r="B108" s="4"/>
      <c r="C108" s="306" t="s">
        <v>633</v>
      </c>
      <c r="D108" s="139">
        <f ca="1">SUMIF('10. Indirect Costs'!$F$13:$F$62,'Summary All Theme Costs'!$C$97,'10. Indirect Costs'!$L$13:$L$62)</f>
        <v>0</v>
      </c>
      <c r="E108" s="139">
        <f ca="1">SUMIF('10. Indirect Costs'!$F$13:$F$62,'Summary All Theme Costs'!$C$97,'10. Indirect Costs'!$P$13:$P$62)</f>
        <v>0</v>
      </c>
      <c r="F108" s="139">
        <f ca="1">SUMIF('10. Indirect Costs'!$F$13:$F$62,'Summary All Theme Costs'!$C$97,'10. Indirect Costs'!$T$13:$T$62)</f>
        <v>0</v>
      </c>
      <c r="G108" s="139">
        <f ca="1">SUMIF('10. Indirect Costs'!$F$13:$F$62,'Summary All Theme Costs'!$C$97,'10. Indirect Costs'!$X$13:$X$62)</f>
        <v>0</v>
      </c>
      <c r="H108" s="139">
        <f ca="1">SUMIF('10. Indirect Costs'!$F$13:$F$62,'Summary All Theme Costs'!$C$97,'10. Indirect Costs'!$AB$13:$AB$62)</f>
        <v>0</v>
      </c>
      <c r="I108" s="305">
        <f t="shared" ca="1" si="24"/>
        <v>0</v>
      </c>
      <c r="J108" s="4"/>
      <c r="K108" s="306" t="s">
        <v>633</v>
      </c>
      <c r="L108" s="139">
        <f ca="1">SUMIF('10. Indirect Costs'!$F$13:$F$62,'Summary All Theme Costs'!$K$97,'10. Indirect Costs'!$L$13:$L$62)</f>
        <v>0</v>
      </c>
      <c r="M108" s="139">
        <f ca="1">SUMIF('10. Indirect Costs'!$F$13:$F$62,'Summary All Theme Costs'!$K$97,'10. Indirect Costs'!$P$13:$P$62)</f>
        <v>0</v>
      </c>
      <c r="N108" s="139">
        <f ca="1">SUMIF('10. Indirect Costs'!$F$13:$F$62,'Summary All Theme Costs'!$K$97,'10. Indirect Costs'!$T$13:$T$62)</f>
        <v>0</v>
      </c>
      <c r="O108" s="139">
        <f ca="1">SUMIF('10. Indirect Costs'!$F$13:$F$62,'Summary All Theme Costs'!$K$97,'10. Indirect Costs'!$X$13:$X$62)</f>
        <v>0</v>
      </c>
      <c r="P108" s="139">
        <f ca="1">SUMIF('10. Indirect Costs'!$F$13:$F$62,'Summary All Theme Costs'!$K$97,'10. Indirect Costs'!$AB$13:$AB$62)</f>
        <v>0</v>
      </c>
      <c r="Q108" s="305">
        <f t="shared" ca="1" si="25"/>
        <v>0</v>
      </c>
      <c r="R108" s="4"/>
    </row>
    <row r="109" spans="1:18" ht="30" customHeight="1" thickBot="1" x14ac:dyDescent="0.3">
      <c r="B109" s="4"/>
      <c r="C109" s="307" t="s">
        <v>103</v>
      </c>
      <c r="D109" s="309">
        <f t="shared" ref="D109:I109" ca="1" si="26">SUM(D100:D108)</f>
        <v>0</v>
      </c>
      <c r="E109" s="309">
        <f t="shared" ca="1" si="26"/>
        <v>0</v>
      </c>
      <c r="F109" s="309">
        <f t="shared" ca="1" si="26"/>
        <v>0</v>
      </c>
      <c r="G109" s="309">
        <f t="shared" ca="1" si="26"/>
        <v>0</v>
      </c>
      <c r="H109" s="309">
        <f t="shared" ca="1" si="26"/>
        <v>0</v>
      </c>
      <c r="I109" s="311">
        <f t="shared" ca="1" si="26"/>
        <v>0</v>
      </c>
      <c r="J109" s="4"/>
      <c r="K109" s="307" t="s">
        <v>103</v>
      </c>
      <c r="L109" s="309">
        <f t="shared" ref="L109:Q109" ca="1" si="27">SUM(L100:L108)</f>
        <v>0</v>
      </c>
      <c r="M109" s="309">
        <f t="shared" ca="1" si="27"/>
        <v>0</v>
      </c>
      <c r="N109" s="309">
        <f t="shared" ca="1" si="27"/>
        <v>0</v>
      </c>
      <c r="O109" s="309">
        <f t="shared" ca="1" si="27"/>
        <v>0</v>
      </c>
      <c r="P109" s="309">
        <f t="shared" ca="1" si="27"/>
        <v>0</v>
      </c>
      <c r="Q109" s="311">
        <f t="shared" ca="1" si="27"/>
        <v>0</v>
      </c>
      <c r="R109" s="4"/>
    </row>
    <row r="110" spans="1:18" ht="30" customHeight="1" x14ac:dyDescent="0.25">
      <c r="B110" s="4"/>
      <c r="C110" s="297" t="s">
        <v>96</v>
      </c>
      <c r="D110" s="4"/>
      <c r="E110" s="4"/>
      <c r="F110" s="4"/>
      <c r="G110" s="4"/>
      <c r="H110" s="4"/>
      <c r="I110" s="4"/>
      <c r="J110" s="4"/>
      <c r="K110" s="297" t="s">
        <v>96</v>
      </c>
      <c r="L110" s="4"/>
      <c r="M110" s="4"/>
      <c r="N110" s="4"/>
      <c r="O110" s="4"/>
      <c r="P110" s="4"/>
      <c r="Q110" s="4"/>
      <c r="R110" s="4"/>
    </row>
    <row r="111" spans="1:18" ht="30" customHeight="1" x14ac:dyDescent="0.25">
      <c r="B111" s="4"/>
      <c r="C111" s="83">
        <f ca="1">IFERROR(OFFSET('START - AWARD DETAILS'!$D$21,MATCH($A106,'START - AWARD DETAILS'!$C$21:$C$40,0)-1,0),"")</f>
        <v>0</v>
      </c>
      <c r="D111" s="4"/>
      <c r="E111" s="4"/>
      <c r="F111" s="4"/>
      <c r="G111" s="4"/>
      <c r="H111" s="4"/>
      <c r="I111" s="4"/>
      <c r="J111" s="4"/>
      <c r="K111" s="83">
        <f ca="1">IFERROR(OFFSET('START - AWARD DETAILS'!$D$21,MATCH($A106+1,'START - AWARD DETAILS'!$C$21:$C$40,0)-1,0),"")</f>
        <v>0</v>
      </c>
      <c r="L111" s="4"/>
      <c r="M111" s="4"/>
      <c r="N111" s="4"/>
      <c r="O111" s="4"/>
      <c r="P111" s="4"/>
      <c r="Q111" s="4"/>
      <c r="R111" s="4"/>
    </row>
    <row r="112" spans="1:18" ht="30" customHeight="1" thickBot="1" x14ac:dyDescent="0.3">
      <c r="B112" s="4"/>
      <c r="C112" s="297"/>
      <c r="D112" s="4"/>
      <c r="E112" s="4"/>
      <c r="F112" s="4"/>
      <c r="G112" s="4"/>
      <c r="H112" s="4"/>
      <c r="I112" s="4"/>
      <c r="J112" s="4"/>
      <c r="K112" s="297"/>
      <c r="L112" s="4"/>
      <c r="M112" s="4"/>
      <c r="N112" s="4"/>
      <c r="O112" s="4"/>
      <c r="P112" s="4"/>
      <c r="Q112" s="4"/>
      <c r="R112" s="4"/>
    </row>
    <row r="113" spans="1:18" ht="30" customHeight="1" thickBot="1" x14ac:dyDescent="0.3">
      <c r="B113" s="4"/>
      <c r="C113" s="85"/>
      <c r="D113" s="299" t="s">
        <v>97</v>
      </c>
      <c r="E113" s="300" t="s">
        <v>98</v>
      </c>
      <c r="F113" s="300" t="s">
        <v>99</v>
      </c>
      <c r="G113" s="300" t="s">
        <v>100</v>
      </c>
      <c r="H113" s="301" t="s">
        <v>101</v>
      </c>
      <c r="I113" s="302" t="s">
        <v>102</v>
      </c>
      <c r="J113" s="4"/>
      <c r="K113" s="85"/>
      <c r="L113" s="299" t="s">
        <v>97</v>
      </c>
      <c r="M113" s="300" t="s">
        <v>98</v>
      </c>
      <c r="N113" s="300" t="s">
        <v>99</v>
      </c>
      <c r="O113" s="300" t="s">
        <v>100</v>
      </c>
      <c r="P113" s="301" t="s">
        <v>101</v>
      </c>
      <c r="Q113" s="302" t="s">
        <v>102</v>
      </c>
      <c r="R113" s="4"/>
    </row>
    <row r="114" spans="1:18" ht="30" customHeight="1" x14ac:dyDescent="0.25">
      <c r="B114" s="4"/>
      <c r="C114" s="303" t="s">
        <v>15</v>
      </c>
      <c r="D114" s="138">
        <f ca="1">SUMIF('2. Staff Costs (Annual)'!$G$13:$G$312,'Summary All Theme Costs'!$C$111,'2. Staff Costs (Annual)'!$N$13:$N$312)</f>
        <v>0</v>
      </c>
      <c r="E114" s="97">
        <f ca="1">SUMIF('2. Staff Costs (Annual)'!$G$13:$G$312,'Summary All Theme Costs'!$C$111,'2. Staff Costs (Annual)'!$S$13:$S$312)</f>
        <v>0</v>
      </c>
      <c r="F114" s="97">
        <f ca="1">SUMIF('2. Staff Costs (Annual)'!$G$13:$G$312,'Summary All Theme Costs'!$C$111,'2. Staff Costs (Annual)'!$X$13:$X$312)</f>
        <v>0</v>
      </c>
      <c r="G114" s="97">
        <f ca="1">SUMIF('2. Staff Costs (Annual)'!$G$13:$G$312,'Summary All Theme Costs'!$C$111,'2. Staff Costs (Annual)'!$AC$13:$AC$312)</f>
        <v>0</v>
      </c>
      <c r="H114" s="98">
        <f ca="1">SUMIF('2. Staff Costs (Annual)'!$G$13:$G$312,'Summary All Theme Costs'!$C$111,'2. Staff Costs (Annual)'!$AH$13:$AH$312)</f>
        <v>0</v>
      </c>
      <c r="I114" s="304">
        <f ca="1">SUM(D114:H114)</f>
        <v>0</v>
      </c>
      <c r="J114" s="4"/>
      <c r="K114" s="303" t="s">
        <v>15</v>
      </c>
      <c r="L114" s="138">
        <f ca="1">SUMIF('2. Staff Costs (Annual)'!$G$13:$G$312,'Summary All Theme Costs'!$K$111,'2. Staff Costs (Annual)'!$N$13:$N$312)</f>
        <v>0</v>
      </c>
      <c r="M114" s="97">
        <f ca="1">SUMIF('2. Staff Costs (Annual)'!$G$13:$G$312,'Summary All Theme Costs'!$K$111,'2. Staff Costs (Annual)'!$S$13:$S$312)</f>
        <v>0</v>
      </c>
      <c r="N114" s="97">
        <f ca="1">SUMIF('2. Staff Costs (Annual)'!$G$13:$G$312,'Summary All Theme Costs'!$K$111,'2. Staff Costs (Annual)'!$X$13:$X$312)</f>
        <v>0</v>
      </c>
      <c r="O114" s="97">
        <f ca="1">SUMIF('2. Staff Costs (Annual)'!$G$13:$G$312,'Summary All Theme Costs'!$K$111,'2. Staff Costs (Annual)'!$AC$13:$AC$312)</f>
        <v>0</v>
      </c>
      <c r="P114" s="98">
        <f ca="1">SUMIF('2. Staff Costs (Annual)'!$G$13:$G$312,'Summary All Theme Costs'!$K$111,'2. Staff Costs (Annual)'!$AH$13:$AH$312)</f>
        <v>0</v>
      </c>
      <c r="Q114" s="304">
        <f ca="1">SUM(L114:P114)</f>
        <v>0</v>
      </c>
      <c r="R114" s="4"/>
    </row>
    <row r="115" spans="1:18" ht="30" customHeight="1" x14ac:dyDescent="0.25">
      <c r="B115" s="4"/>
      <c r="C115" s="162" t="s">
        <v>632</v>
      </c>
      <c r="D115" s="139">
        <f ca="1">SUMIF('3.Travel,Subsistence&amp;Conference'!$H$12:$H$70,'Summary All Theme Costs'!$C$111,'3.Travel,Subsistence&amp;Conference'!$K$12:$K$70)</f>
        <v>0</v>
      </c>
      <c r="E115" s="139">
        <f ca="1">SUMIF('3.Travel,Subsistence&amp;Conference'!$H$12:$H$70,'Summary All Theme Costs'!$C$111,'3.Travel,Subsistence&amp;Conference'!$M$12:$M$70)</f>
        <v>0</v>
      </c>
      <c r="F115" s="139">
        <f ca="1">SUMIF('3.Travel,Subsistence&amp;Conference'!$H$12:$H$70,'Summary All Theme Costs'!$C$111,'3.Travel,Subsistence&amp;Conference'!$O$12:$O$70)</f>
        <v>0</v>
      </c>
      <c r="G115" s="139">
        <f ca="1">SUMIF('3.Travel,Subsistence&amp;Conference'!$H$12:$H$70,'Summary All Theme Costs'!$C$111,'3.Travel,Subsistence&amp;Conference'!$O$12:$O$70)</f>
        <v>0</v>
      </c>
      <c r="H115" s="139">
        <f ca="1">SUMIF('3.Travel,Subsistence&amp;Conference'!$H$12:$H$70,'Summary All Theme Costs'!$C$111,'3.Travel,Subsistence&amp;Conference'!$S$12:$S$70)</f>
        <v>0</v>
      </c>
      <c r="I115" s="305">
        <f t="shared" ref="I115:I122" ca="1" si="28">SUM(D115:H115)</f>
        <v>0</v>
      </c>
      <c r="J115" s="4"/>
      <c r="K115" s="162" t="s">
        <v>632</v>
      </c>
      <c r="L115" s="139">
        <f ca="1">SUMIF('3.Travel,Subsistence&amp;Conference'!$H$12:$H$70,'Summary All Theme Costs'!$K$111,'3.Travel,Subsistence&amp;Conference'!$K$12:$K$70)</f>
        <v>0</v>
      </c>
      <c r="M115" s="139">
        <f ca="1">SUMIF('3.Travel,Subsistence&amp;Conference'!$H$12:$H$70,'Summary All Theme Costs'!$K$111,'3.Travel,Subsistence&amp;Conference'!$M$12:$M$70)</f>
        <v>0</v>
      </c>
      <c r="N115" s="139">
        <f ca="1">SUMIF('3.Travel,Subsistence&amp;Conference'!$H$12:$H$70,'Summary All Theme Costs'!$K$111,'3.Travel,Subsistence&amp;Conference'!$O$12:$O$70)</f>
        <v>0</v>
      </c>
      <c r="O115" s="139">
        <f ca="1">SUMIF('4. Equipment'!$G$12:$G$82,'Summary All Theme Costs'!$K$111,'4. Equipment'!$P$12:$P$82)</f>
        <v>0</v>
      </c>
      <c r="P115" s="139">
        <f ca="1">SUMIF('3.Travel,Subsistence&amp;Conference'!$H$12:$H$70,'Summary All Theme Costs'!$K$111,'3.Travel,Subsistence&amp;Conference'!$S$12:$S$70)</f>
        <v>0</v>
      </c>
      <c r="Q115" s="305">
        <f t="shared" ref="Q115:Q122" ca="1" si="29">SUM(L115:P115)</f>
        <v>0</v>
      </c>
      <c r="R115" s="4"/>
    </row>
    <row r="116" spans="1:18" ht="30" customHeight="1" x14ac:dyDescent="0.25">
      <c r="B116" s="4"/>
      <c r="C116" s="162" t="s">
        <v>17</v>
      </c>
      <c r="D116" s="139">
        <f ca="1">SUMIF('4. Equipment'!$G$12:$G$82,'Summary All Theme Costs'!$C$111,'4. Equipment'!$J$12:$J$82)</f>
        <v>0</v>
      </c>
      <c r="E116" s="139">
        <f ca="1">SUMIF('4. Equipment'!$G$12:$G$82,'Summary All Theme Costs'!$C$111,'4. Equipment'!$L$12:$L$82)</f>
        <v>0</v>
      </c>
      <c r="F116" s="139">
        <f ca="1">SUMIF('4. Equipment'!$G$12:$G$82,'Summary All Theme Costs'!$C$111,'4. Equipment'!$N$12:$N$82)</f>
        <v>0</v>
      </c>
      <c r="G116" s="139">
        <f ca="1">SUMIF('4. Equipment'!$G$12:$G$82,'Summary All Theme Costs'!$C$111,'4. Equipment'!$P$12:$P$82)</f>
        <v>0</v>
      </c>
      <c r="H116" s="139">
        <f ca="1">SUMIF('4. Equipment'!$G$12:$G$82,'Summary All Theme Costs'!$C$111,'4. Equipment'!$R$12:$R$82)</f>
        <v>0</v>
      </c>
      <c r="I116" s="305">
        <f t="shared" ca="1" si="28"/>
        <v>0</v>
      </c>
      <c r="J116" s="4"/>
      <c r="K116" s="162" t="s">
        <v>17</v>
      </c>
      <c r="L116" s="139">
        <f ca="1">SUMIF('4. Equipment'!$G$12:$G$82,'Summary All Theme Costs'!$K$111,'4. Equipment'!$J$12:$J$82)</f>
        <v>0</v>
      </c>
      <c r="M116" s="139">
        <f ca="1">SUMIF('4. Equipment'!$G$12:$G$82,'Summary All Theme Costs'!$K$111,'4. Equipment'!$L$12:$L$82)</f>
        <v>0</v>
      </c>
      <c r="N116" s="139">
        <f ca="1">SUMIF('4. Equipment'!$G$12:$G$82,'Summary All Theme Costs'!$K$111,'4. Equipment'!$N$12:$N$82)</f>
        <v>0</v>
      </c>
      <c r="O116" s="139">
        <f ca="1">SUMIF('4. Equipment'!$G$12:$G$82,'Summary All Theme Costs'!$K$111,'4. Equipment'!$P$12:$P$82)</f>
        <v>0</v>
      </c>
      <c r="P116" s="139">
        <f ca="1">SUMIF('4. Equipment'!$G$12:$G$82,'Summary All Theme Costs'!$K$111,'4. Equipment'!$R$12:$R$82)</f>
        <v>0</v>
      </c>
      <c r="Q116" s="305">
        <f t="shared" ca="1" si="29"/>
        <v>0</v>
      </c>
      <c r="R116" s="4"/>
    </row>
    <row r="117" spans="1:18" ht="30" customHeight="1" x14ac:dyDescent="0.25">
      <c r="B117" s="4"/>
      <c r="C117" s="162" t="s">
        <v>18</v>
      </c>
      <c r="D117" s="139">
        <f ca="1">SUMIF('5. Consumables'!$G$12:$G$61,'Summary All Theme Costs'!$C$111,'5. Consumables'!$J$12:$J$61)</f>
        <v>0</v>
      </c>
      <c r="E117" s="139">
        <f ca="1">SUMIF('5. Consumables'!$G$12:$G$61,'Summary All Theme Costs'!$C$111,'5. Consumables'!$L$12:$L$61)</f>
        <v>0</v>
      </c>
      <c r="F117" s="139">
        <f ca="1">SUMIF('5. Consumables'!$G$12:$G$61,'Summary All Theme Costs'!$C$111,'5. Consumables'!$N$12:$N$61)</f>
        <v>0</v>
      </c>
      <c r="G117" s="139">
        <f ca="1">SUMIF('5. Consumables'!$G$12:$G$61,'Summary All Theme Costs'!$C$111,'5. Consumables'!$P$12:$P$61)</f>
        <v>0</v>
      </c>
      <c r="H117" s="139">
        <f ca="1">SUMIF('5. Consumables'!$G$12:$G$61,'Summary All Theme Costs'!$C$111,'5. Consumables'!$R$12:$R$61)</f>
        <v>0</v>
      </c>
      <c r="I117" s="305">
        <f t="shared" ca="1" si="28"/>
        <v>0</v>
      </c>
      <c r="J117" s="4"/>
      <c r="K117" s="162" t="s">
        <v>18</v>
      </c>
      <c r="L117" s="139">
        <f ca="1">SUMIF('5. Consumables'!$G$12:$G$61,'Summary All Theme Costs'!$K$111,'5. Consumables'!$J$12:$J$61)</f>
        <v>0</v>
      </c>
      <c r="M117" s="139">
        <f ca="1">SUMIF('5. Consumables'!$G$12:$G$61,'Summary All Theme Costs'!$K$111,'5. Consumables'!$L$12:$L$61)</f>
        <v>0</v>
      </c>
      <c r="N117" s="139">
        <f ca="1">SUMIF('5. Consumables'!$G$12:$G$61,'Summary All Theme Costs'!$K$111,'5. Consumables'!$N$12:$N$61)</f>
        <v>0</v>
      </c>
      <c r="O117" s="139">
        <f ca="1">SUMIF('5. Consumables'!$G$12:$G$61,'Summary All Theme Costs'!$K$111,'5. Consumables'!$P$12:$P$61)</f>
        <v>0</v>
      </c>
      <c r="P117" s="139">
        <f ca="1">SUMIF('5. Consumables'!$G$12:$G$61,'Summary All Theme Costs'!$K$111,'5. Consumables'!$R$12:$R$61)</f>
        <v>0</v>
      </c>
      <c r="Q117" s="305">
        <f t="shared" ca="1" si="29"/>
        <v>0</v>
      </c>
      <c r="R117" s="4"/>
    </row>
    <row r="118" spans="1:18" ht="30" customHeight="1" x14ac:dyDescent="0.25">
      <c r="B118" s="4"/>
      <c r="C118" s="162" t="s">
        <v>630</v>
      </c>
      <c r="D118" s="139">
        <f ca="1">SUMIF('6. CEI'!$G$12:$G$61,'Summary All Theme Costs'!$C$111,'6. CEI'!$J$12:$J$61)</f>
        <v>0</v>
      </c>
      <c r="E118" s="139">
        <f ca="1">SUMIF('6. CEI'!$G$12:$G$61,'Summary All Theme Costs'!$C$111,'6. CEI'!$L$12:$L$61)</f>
        <v>0</v>
      </c>
      <c r="F118" s="139">
        <f ca="1">SUMIF('6. CEI'!$G$12:$G$61,'Summary All Theme Costs'!$C$111,'6. CEI'!$N$12:$N$61)</f>
        <v>0</v>
      </c>
      <c r="G118" s="139">
        <f ca="1">SUMIF('6. CEI'!$G$12:$G$61,'Summary All Theme Costs'!$C$111,'6. CEI'!$P$12:$P$61)</f>
        <v>0</v>
      </c>
      <c r="H118" s="139">
        <f ca="1">SUMIF('6. CEI'!$G$12:$G$61,'Summary All Theme Costs'!$C$111,'6. CEI'!$R$12:$R$61)</f>
        <v>0</v>
      </c>
      <c r="I118" s="305">
        <f t="shared" ca="1" si="28"/>
        <v>0</v>
      </c>
      <c r="J118" s="4"/>
      <c r="K118" s="162" t="s">
        <v>630</v>
      </c>
      <c r="L118" s="139">
        <f ca="1">SUMIF('6. CEI'!$G$12:$G$61,'Summary All Theme Costs'!$K$111,'6. CEI'!$J$12:$J$61)</f>
        <v>0</v>
      </c>
      <c r="M118" s="139">
        <f ca="1">SUMIF('6. CEI'!$G$12:$G$61,'Summary All Theme Costs'!$K$111,'6. CEI'!$L$12:$L$61)</f>
        <v>0</v>
      </c>
      <c r="N118" s="139">
        <f ca="1">SUMIF('6. CEI'!$G$12:$G$61,'Summary All Theme Costs'!$K$111,'6. CEI'!$N$12:$N$61)</f>
        <v>0</v>
      </c>
      <c r="O118" s="139">
        <f ca="1">SUMIF('6. CEI'!$G$12:$G$61,'Summary All Theme Costs'!$K$111,'6. CEI'!$P$12:$P$61)</f>
        <v>0</v>
      </c>
      <c r="P118" s="139">
        <f ca="1">SUMIF('6. CEI'!$G$12:$G$61,'Summary All Theme Costs'!$K$111,'6. CEI'!$R$12:$R$61)</f>
        <v>0</v>
      </c>
      <c r="Q118" s="305">
        <f t="shared" ca="1" si="29"/>
        <v>0</v>
      </c>
      <c r="R118" s="4"/>
    </row>
    <row r="119" spans="1:18" ht="30" customHeight="1" x14ac:dyDescent="0.25">
      <c r="A119" s="298">
        <f>A106+2</f>
        <v>17</v>
      </c>
      <c r="B119" s="4"/>
      <c r="C119" s="162" t="s">
        <v>20</v>
      </c>
      <c r="D119" s="139">
        <f ca="1">SUMIF('7. Dissemination'!$G$12:$G$61,'Summary All Theme Costs'!$C$111,'7. Dissemination'!$J$12:$J$61)</f>
        <v>0</v>
      </c>
      <c r="E119" s="139">
        <f ca="1">SUMIF('7. Dissemination'!$G$12:$G$61,'Summary All Theme Costs'!$C$111,'7. Dissemination'!$L$12:$L$61)</f>
        <v>0</v>
      </c>
      <c r="F119" s="139">
        <f ca="1">SUMIF('7. Dissemination'!$G$12:$G$61,'Summary All Theme Costs'!$C$111,'7. Dissemination'!$N$12:$N$61)</f>
        <v>0</v>
      </c>
      <c r="G119" s="139">
        <f ca="1">SUMIF('7. Dissemination'!$G$12:$G$61,'Summary All Theme Costs'!$C$111,'7. Dissemination'!$P$12:$P$61)</f>
        <v>0</v>
      </c>
      <c r="H119" s="139">
        <f ca="1">SUMIF('7. Dissemination'!$G$12:$G$61,'Summary All Theme Costs'!$C$111,'7. Dissemination'!$R$12:$R$61)</f>
        <v>0</v>
      </c>
      <c r="I119" s="305">
        <f t="shared" ca="1" si="28"/>
        <v>0</v>
      </c>
      <c r="J119" s="4"/>
      <c r="K119" s="162" t="s">
        <v>20</v>
      </c>
      <c r="L119" s="139">
        <f ca="1">SUMIF('7. Dissemination'!$G$12:$G$61,'Summary All Theme Costs'!$K$111,'7. Dissemination'!$J$12:$J$61)</f>
        <v>0</v>
      </c>
      <c r="M119" s="139">
        <f ca="1">SUMIF('7. Dissemination'!$G$12:$G$61,'Summary All Theme Costs'!$K$111,'7. Dissemination'!$L$12:$L$61)</f>
        <v>0</v>
      </c>
      <c r="N119" s="139">
        <f ca="1">SUMIF('7. Dissemination'!$G$12:$G$61,'Summary All Theme Costs'!$K$111,'7. Dissemination'!$N$12:$N$61)</f>
        <v>0</v>
      </c>
      <c r="O119" s="139">
        <f ca="1">SUMIF('7. Dissemination'!$G$12:$G$61,'Summary All Theme Costs'!$K$111,'7. Dissemination'!$P$12:$P$61)</f>
        <v>0</v>
      </c>
      <c r="P119" s="139">
        <f ca="1">SUMIF('7. Dissemination'!$G$12:$G$61,'Summary All Theme Costs'!$K$111,'7. Dissemination'!$R$12:$R$61)</f>
        <v>0</v>
      </c>
      <c r="Q119" s="305">
        <f t="shared" ca="1" si="29"/>
        <v>0</v>
      </c>
      <c r="R119" s="4"/>
    </row>
    <row r="120" spans="1:18" ht="30" customHeight="1" x14ac:dyDescent="0.25">
      <c r="B120" s="4"/>
      <c r="C120" s="162" t="s">
        <v>631</v>
      </c>
      <c r="D120" s="139">
        <f ca="1">SUMIF('8.MonitoringEvaluation&amp;Learning'!$G$12:$G$61,'Summary All Theme Costs'!$C$111,'8.MonitoringEvaluation&amp;Learning'!$J$12:$J$61)</f>
        <v>0</v>
      </c>
      <c r="E120" s="139">
        <f ca="1">SUMIF('8.MonitoringEvaluation&amp;Learning'!$G$12:$G$61,'Summary All Theme Costs'!$C$111,'8.MonitoringEvaluation&amp;Learning'!$L$12:$L$61)</f>
        <v>0</v>
      </c>
      <c r="F120" s="139">
        <f ca="1">SUMIF('8.MonitoringEvaluation&amp;Learning'!$G$12:$G$61,'Summary All Theme Costs'!$C$111,'8.MonitoringEvaluation&amp;Learning'!$N$12:$N$61)</f>
        <v>0</v>
      </c>
      <c r="G120" s="139">
        <f ca="1">SUMIF('8.MonitoringEvaluation&amp;Learning'!$G$12:$G$61,'Summary All Theme Costs'!$C$111,'8.MonitoringEvaluation&amp;Learning'!$P$12:$P$61)</f>
        <v>0</v>
      </c>
      <c r="H120" s="139">
        <f ca="1">SUMIF('8.MonitoringEvaluation&amp;Learning'!$G$12:$G$61,'Summary All Theme Costs'!$C$111,'8.MonitoringEvaluation&amp;Learning'!$R$12:$R$61)</f>
        <v>0</v>
      </c>
      <c r="I120" s="305">
        <f ca="1">SUM(D120:H120)</f>
        <v>0</v>
      </c>
      <c r="J120" s="4"/>
      <c r="K120" s="162" t="s">
        <v>631</v>
      </c>
      <c r="L120" s="139">
        <f ca="1">SUMIF('8.MonitoringEvaluation&amp;Learning'!$G$12:$G$61,'Summary All Theme Costs'!$K$111,'8.MonitoringEvaluation&amp;Learning'!$J$12:$J$61)</f>
        <v>0</v>
      </c>
      <c r="M120" s="139">
        <f ca="1">SUMIF('8.MonitoringEvaluation&amp;Learning'!$G$12:$G$61,'Summary All Theme Costs'!$K$111,'8.MonitoringEvaluation&amp;Learning'!$L$12:$L$61)</f>
        <v>0</v>
      </c>
      <c r="N120" s="139">
        <f ca="1">SUMIF('8.MonitoringEvaluation&amp;Learning'!$G$12:$G$61,'Summary All Theme Costs'!$K$111,'8.MonitoringEvaluation&amp;Learning'!$N$12:$N$61)</f>
        <v>0</v>
      </c>
      <c r="O120" s="139">
        <f ca="1">SUMIF('8.MonitoringEvaluation&amp;Learning'!$G$12:$G$61,'Summary All Theme Costs'!$K$111,'8.MonitoringEvaluation&amp;Learning'!$P$12:$P$61)</f>
        <v>0</v>
      </c>
      <c r="P120" s="139">
        <f ca="1">SUMIF('8.MonitoringEvaluation&amp;Learning'!$G$12:$G$61,'Summary All Theme Costs'!$K$111,'8.MonitoringEvaluation&amp;Learning'!$R$12:$R$61)</f>
        <v>0</v>
      </c>
      <c r="Q120" s="305">
        <f ca="1">SUM(L120:P120)</f>
        <v>0</v>
      </c>
      <c r="R120" s="4"/>
    </row>
    <row r="121" spans="1:18" ht="30" customHeight="1" x14ac:dyDescent="0.25">
      <c r="B121" s="4"/>
      <c r="C121" s="162" t="s">
        <v>22</v>
      </c>
      <c r="D121" s="139">
        <f ca="1">SUMIF('9. Other Direct Costs '!$G$12:$G$61,'Summary All Theme Costs'!$C$111,'9. Other Direct Costs '!$J$12:$J$61)</f>
        <v>0</v>
      </c>
      <c r="E121" s="139">
        <f ca="1">SUMIF('9. Other Direct Costs '!$G$12:$G$61,'Summary All Theme Costs'!$C$111,'9. Other Direct Costs '!$L$12:$L$61)</f>
        <v>0</v>
      </c>
      <c r="F121" s="139">
        <f ca="1">SUMIF('9. Other Direct Costs '!$G$12:$G$61,'Summary All Theme Costs'!$C$111,'9. Other Direct Costs '!$N$12:$N$61)</f>
        <v>0</v>
      </c>
      <c r="G121" s="139">
        <f ca="1">SUMIF('9. Other Direct Costs '!$G$12:$G$61,'Summary All Theme Costs'!$C$111,'9. Other Direct Costs '!$P$12:$P$61)</f>
        <v>0</v>
      </c>
      <c r="H121" s="139">
        <f ca="1">SUMIF('9. Other Direct Costs '!$G$12:$G$61,'Summary All Theme Costs'!$C$111,'9. Other Direct Costs '!$R$12:$R$61)</f>
        <v>0</v>
      </c>
      <c r="I121" s="305">
        <f t="shared" ca="1" si="28"/>
        <v>0</v>
      </c>
      <c r="J121" s="4"/>
      <c r="K121" s="162" t="s">
        <v>22</v>
      </c>
      <c r="L121" s="139">
        <f ca="1">SUMIF('9. Other Direct Costs '!$G$12:$G$61,'Summary All Theme Costs'!$K$111,'9. Other Direct Costs '!$J$12:$J$61)</f>
        <v>0</v>
      </c>
      <c r="M121" s="139">
        <f ca="1">SUMIF('9. Other Direct Costs '!$G$12:$G$61,'Summary All Theme Costs'!$K$111,'9. Other Direct Costs '!$L$12:$L$61)</f>
        <v>0</v>
      </c>
      <c r="N121" s="139">
        <f ca="1">SUMIF('9. Other Direct Costs '!$G$12:$G$61,'Summary All Theme Costs'!$K$111,'9. Other Direct Costs '!$N$12:$N$61)</f>
        <v>0</v>
      </c>
      <c r="O121" s="139">
        <f ca="1">SUMIF('9. Other Direct Costs '!$G$12:$G$61,'Summary All Theme Costs'!$K$111,'9. Other Direct Costs '!$P$12:$P$61)</f>
        <v>0</v>
      </c>
      <c r="P121" s="139">
        <f ca="1">SUMIF('9. Other Direct Costs '!$G$12:$G$61,'Summary All Theme Costs'!$K$111,'9. Other Direct Costs '!$R$12:$R$61)</f>
        <v>0</v>
      </c>
      <c r="Q121" s="305">
        <f t="shared" ca="1" si="29"/>
        <v>0</v>
      </c>
      <c r="R121" s="4"/>
    </row>
    <row r="122" spans="1:18" ht="30" customHeight="1" thickBot="1" x14ac:dyDescent="0.3">
      <c r="B122" s="4"/>
      <c r="C122" s="306" t="s">
        <v>633</v>
      </c>
      <c r="D122" s="139">
        <f ca="1">SUMIF('10. Indirect Costs'!$F$13:$F$62,'Summary All Theme Costs'!$C$111,'10. Indirect Costs'!$L$13:$L$62)</f>
        <v>0</v>
      </c>
      <c r="E122" s="139">
        <f ca="1">SUMIF('10. Indirect Costs'!$F$13:$F$62,'Summary All Theme Costs'!$C$111,'10. Indirect Costs'!$P$13:$P$62)</f>
        <v>0</v>
      </c>
      <c r="F122" s="139">
        <f ca="1">SUMIF('10. Indirect Costs'!$F$13:$F$62,'Summary All Theme Costs'!$C$111,'10. Indirect Costs'!$T$13:$T$62)</f>
        <v>0</v>
      </c>
      <c r="G122" s="139">
        <f ca="1">SUMIF('10. Indirect Costs'!$F$13:$F$62,'Summary All Theme Costs'!$C$111,'10. Indirect Costs'!$X$13:$X$62)</f>
        <v>0</v>
      </c>
      <c r="H122" s="139">
        <f ca="1">SUMIF('10. Indirect Costs'!$F$13:$F$62,'Summary All Theme Costs'!$C$111,'10. Indirect Costs'!$AB$13:$AB$62)</f>
        <v>0</v>
      </c>
      <c r="I122" s="305">
        <f t="shared" ca="1" si="28"/>
        <v>0</v>
      </c>
      <c r="J122" s="4"/>
      <c r="K122" s="306" t="s">
        <v>633</v>
      </c>
      <c r="L122" s="139">
        <f ca="1">SUMIF('10. Indirect Costs'!$F$13:$F$62,'Summary All Theme Costs'!$K$111,'10. Indirect Costs'!$L$13:$L$62)</f>
        <v>0</v>
      </c>
      <c r="M122" s="139">
        <f ca="1">SUMIF('10. Indirect Costs'!$F$13:$F$62,'Summary All Theme Costs'!$K$111,'10. Indirect Costs'!$P$13:$P$62)</f>
        <v>0</v>
      </c>
      <c r="N122" s="139">
        <f ca="1">SUMIF('10. Indirect Costs'!$F$13:$F$62,'Summary All Theme Costs'!$K$111,'10. Indirect Costs'!$T$13:$T$62)</f>
        <v>0</v>
      </c>
      <c r="O122" s="139">
        <f ca="1">SUMIF('10. Indirect Costs'!$F$13:$F$62,'Summary All Theme Costs'!$K$111,'10. Indirect Costs'!$X$13:$X$62)</f>
        <v>0</v>
      </c>
      <c r="P122" s="139">
        <f ca="1">SUMIF('10. Indirect Costs'!$F$13:$F$62,'Summary All Theme Costs'!$K$111,'10. Indirect Costs'!$AB$13:$AB$62)</f>
        <v>0</v>
      </c>
      <c r="Q122" s="305">
        <f t="shared" ca="1" si="29"/>
        <v>0</v>
      </c>
      <c r="R122" s="4"/>
    </row>
    <row r="123" spans="1:18" ht="30" customHeight="1" thickBot="1" x14ac:dyDescent="0.3">
      <c r="B123" s="4"/>
      <c r="C123" s="307" t="s">
        <v>103</v>
      </c>
      <c r="D123" s="309">
        <f t="shared" ref="D123:I123" ca="1" si="30">SUM(D114:D122)</f>
        <v>0</v>
      </c>
      <c r="E123" s="309">
        <f t="shared" ca="1" si="30"/>
        <v>0</v>
      </c>
      <c r="F123" s="309">
        <f t="shared" ca="1" si="30"/>
        <v>0</v>
      </c>
      <c r="G123" s="309">
        <f t="shared" ca="1" si="30"/>
        <v>0</v>
      </c>
      <c r="H123" s="309">
        <f t="shared" ca="1" si="30"/>
        <v>0</v>
      </c>
      <c r="I123" s="311">
        <f t="shared" ca="1" si="30"/>
        <v>0</v>
      </c>
      <c r="J123" s="4"/>
      <c r="K123" s="307" t="s">
        <v>103</v>
      </c>
      <c r="L123" s="309">
        <f t="shared" ref="L123:Q123" ca="1" si="31">SUM(L114:L122)</f>
        <v>0</v>
      </c>
      <c r="M123" s="309">
        <f t="shared" ca="1" si="31"/>
        <v>0</v>
      </c>
      <c r="N123" s="309">
        <f t="shared" ca="1" si="31"/>
        <v>0</v>
      </c>
      <c r="O123" s="309">
        <f t="shared" ca="1" si="31"/>
        <v>0</v>
      </c>
      <c r="P123" s="309">
        <f t="shared" ca="1" si="31"/>
        <v>0</v>
      </c>
      <c r="Q123" s="311">
        <f t="shared" ca="1" si="31"/>
        <v>0</v>
      </c>
      <c r="R123" s="4"/>
    </row>
    <row r="124" spans="1:18" ht="30" customHeight="1" x14ac:dyDescent="0.25">
      <c r="B124" s="4"/>
      <c r="C124" s="297" t="s">
        <v>96</v>
      </c>
      <c r="D124" s="4"/>
      <c r="E124" s="4"/>
      <c r="F124" s="4"/>
      <c r="G124" s="4"/>
      <c r="H124" s="4"/>
      <c r="I124" s="4"/>
      <c r="J124" s="4"/>
      <c r="K124" s="297" t="s">
        <v>96</v>
      </c>
      <c r="L124" s="4"/>
      <c r="M124" s="4"/>
      <c r="N124" s="4"/>
      <c r="O124" s="4"/>
      <c r="P124" s="4"/>
      <c r="Q124" s="4"/>
      <c r="R124" s="4"/>
    </row>
    <row r="125" spans="1:18" ht="30" customHeight="1" x14ac:dyDescent="0.25">
      <c r="B125" s="4"/>
      <c r="C125" s="83">
        <f ca="1">IFERROR(OFFSET('START - AWARD DETAILS'!$D$21,MATCH($A119,'START - AWARD DETAILS'!$C$21:$C$40,0)-1,0),"")</f>
        <v>0</v>
      </c>
      <c r="D125" s="4"/>
      <c r="E125" s="4"/>
      <c r="F125" s="4"/>
      <c r="G125" s="4"/>
      <c r="H125" s="4"/>
      <c r="I125" s="4"/>
      <c r="J125" s="4"/>
      <c r="K125" s="83">
        <f ca="1">IFERROR(OFFSET('START - AWARD DETAILS'!$D$21,MATCH($A119+1,'START - AWARD DETAILS'!$C$21:$C$40,0)-1,0),"")</f>
        <v>0</v>
      </c>
      <c r="L125" s="4"/>
      <c r="M125" s="4"/>
      <c r="N125" s="4"/>
      <c r="O125" s="4"/>
      <c r="P125" s="4"/>
      <c r="Q125" s="4"/>
      <c r="R125" s="4"/>
    </row>
    <row r="126" spans="1:18" ht="30" customHeight="1" thickBot="1" x14ac:dyDescent="0.3">
      <c r="B126" s="4"/>
      <c r="C126" s="297"/>
      <c r="D126" s="4"/>
      <c r="E126" s="4"/>
      <c r="F126" s="4"/>
      <c r="G126" s="4"/>
      <c r="H126" s="4"/>
      <c r="I126" s="4"/>
      <c r="J126" s="4"/>
      <c r="K126" s="297"/>
      <c r="L126" s="4"/>
      <c r="M126" s="4"/>
      <c r="N126" s="4"/>
      <c r="O126" s="4"/>
      <c r="P126" s="4"/>
      <c r="Q126" s="4"/>
      <c r="R126" s="4"/>
    </row>
    <row r="127" spans="1:18" ht="30" customHeight="1" thickBot="1" x14ac:dyDescent="0.3">
      <c r="B127" s="4"/>
      <c r="C127" s="85"/>
      <c r="D127" s="299" t="s">
        <v>97</v>
      </c>
      <c r="E127" s="300" t="s">
        <v>98</v>
      </c>
      <c r="F127" s="300" t="s">
        <v>99</v>
      </c>
      <c r="G127" s="300" t="s">
        <v>100</v>
      </c>
      <c r="H127" s="301" t="s">
        <v>101</v>
      </c>
      <c r="I127" s="302" t="s">
        <v>102</v>
      </c>
      <c r="J127" s="4"/>
      <c r="K127" s="85"/>
      <c r="L127" s="299" t="s">
        <v>97</v>
      </c>
      <c r="M127" s="300" t="s">
        <v>98</v>
      </c>
      <c r="N127" s="300" t="s">
        <v>99</v>
      </c>
      <c r="O127" s="300" t="s">
        <v>100</v>
      </c>
      <c r="P127" s="301" t="s">
        <v>101</v>
      </c>
      <c r="Q127" s="302" t="s">
        <v>102</v>
      </c>
      <c r="R127" s="4"/>
    </row>
    <row r="128" spans="1:18" ht="30" customHeight="1" x14ac:dyDescent="0.25">
      <c r="B128" s="4"/>
      <c r="C128" s="303" t="s">
        <v>15</v>
      </c>
      <c r="D128" s="138">
        <f ca="1">SUMIF('2. Staff Costs (Annual)'!$G$13:$G$312,'Summary All Theme Costs'!$C$125,'2. Staff Costs (Annual)'!$N$13:$N$312)</f>
        <v>0</v>
      </c>
      <c r="E128" s="97">
        <f ca="1">SUMIF('2. Staff Costs (Annual)'!$G$13:$G$312,'Summary All Theme Costs'!$C$125,'2. Staff Costs (Annual)'!$S$13:$S$312)</f>
        <v>0</v>
      </c>
      <c r="F128" s="97">
        <f ca="1">SUMIF('2. Staff Costs (Annual)'!$G$13:$G$312,'Summary All Theme Costs'!$C$125,'2. Staff Costs (Annual)'!$X$13:$X$312)</f>
        <v>0</v>
      </c>
      <c r="G128" s="97">
        <f ca="1">SUMIF('2. Staff Costs (Annual)'!$G$13:$G$312,'Summary All Theme Costs'!$C$125,'2. Staff Costs (Annual)'!$AC$13:$AC$312)</f>
        <v>0</v>
      </c>
      <c r="H128" s="98">
        <f ca="1">SUMIF('2. Staff Costs (Annual)'!$G$13:$G$312,'Summary All Theme Costs'!$C$125,'2. Staff Costs (Annual)'!$AH$13:$AH$312)</f>
        <v>0</v>
      </c>
      <c r="I128" s="304">
        <f ca="1">SUM(D128:H128)</f>
        <v>0</v>
      </c>
      <c r="J128" s="4"/>
      <c r="K128" s="303" t="s">
        <v>15</v>
      </c>
      <c r="L128" s="138">
        <f ca="1">SUMIF('2. Staff Costs (Annual)'!$G$13:$G$312,'Summary All Theme Costs'!$K$125,'2. Staff Costs (Annual)'!$N$13:$N$312)</f>
        <v>0</v>
      </c>
      <c r="M128" s="97">
        <f ca="1">SUMIF('2. Staff Costs (Annual)'!$G$13:$G$312,'Summary All Theme Costs'!$K$125,'2. Staff Costs (Annual)'!$S$13:$S$312)</f>
        <v>0</v>
      </c>
      <c r="N128" s="97">
        <f ca="1">SUMIF('2. Staff Costs (Annual)'!$G$13:$G$312,'Summary All Theme Costs'!$K$125,'2. Staff Costs (Annual)'!$X$13:$X$312)</f>
        <v>0</v>
      </c>
      <c r="O128" s="97">
        <f ca="1">SUMIF('2. Staff Costs (Annual)'!$G$13:$G$312,'Summary All Theme Costs'!$K$125,'2. Staff Costs (Annual)'!$AC$13:$AC$312)</f>
        <v>0</v>
      </c>
      <c r="P128" s="98">
        <f ca="1">SUMIF('2. Staff Costs (Annual)'!$G$13:$G$312,'Summary All Theme Costs'!$K$125,'2. Staff Costs (Annual)'!$AH$13:$AH$312)</f>
        <v>0</v>
      </c>
      <c r="Q128" s="304">
        <f ca="1">SUM(L128:P128)</f>
        <v>0</v>
      </c>
      <c r="R128" s="4"/>
    </row>
    <row r="129" spans="1:18" ht="30" customHeight="1" x14ac:dyDescent="0.25">
      <c r="B129" s="4"/>
      <c r="C129" s="162" t="s">
        <v>632</v>
      </c>
      <c r="D129" s="139">
        <f ca="1">SUMIF('3.Travel,Subsistence&amp;Conference'!$H$12:$H$70,'Summary All Theme Costs'!$C$125,'3.Travel,Subsistence&amp;Conference'!$K$12:$K$70)</f>
        <v>0</v>
      </c>
      <c r="E129" s="139">
        <f ca="1">SUMIF('3.Travel,Subsistence&amp;Conference'!$H$12:$H$70,'Summary All Theme Costs'!$C$125,'3.Travel,Subsistence&amp;Conference'!$M$12:$M$70)</f>
        <v>0</v>
      </c>
      <c r="F129" s="139">
        <f ca="1">SUMIF('3.Travel,Subsistence&amp;Conference'!$H$12:$H$70,'Summary All Theme Costs'!$C$125,'3.Travel,Subsistence&amp;Conference'!$O$12:$O$70)</f>
        <v>0</v>
      </c>
      <c r="G129" s="139">
        <f ca="1">SUMIF('3.Travel,Subsistence&amp;Conference'!$H$12:$H$70,'Summary All Theme Costs'!$C$125,'3.Travel,Subsistence&amp;Conference'!$O$12:$O$70)</f>
        <v>0</v>
      </c>
      <c r="H129" s="139">
        <f ca="1">SUMIF('3.Travel,Subsistence&amp;Conference'!$H$12:$H$70,'Summary All Theme Costs'!$C$125,'3.Travel,Subsistence&amp;Conference'!$S$12:$S$70)</f>
        <v>0</v>
      </c>
      <c r="I129" s="305">
        <f t="shared" ref="I129:I136" ca="1" si="32">SUM(D129:H129)</f>
        <v>0</v>
      </c>
      <c r="J129" s="4"/>
      <c r="K129" s="162" t="s">
        <v>632</v>
      </c>
      <c r="L129" s="139">
        <f ca="1">SUMIF('3.Travel,Subsistence&amp;Conference'!$H$12:$H$70,'Summary All Theme Costs'!$K$125,'3.Travel,Subsistence&amp;Conference'!$K$12:$K$70)</f>
        <v>0</v>
      </c>
      <c r="M129" s="139">
        <f ca="1">SUMIF('3.Travel,Subsistence&amp;Conference'!$H$12:$H$70,'Summary All Theme Costs'!$K$125,'3.Travel,Subsistence&amp;Conference'!$M$12:$M$70)</f>
        <v>0</v>
      </c>
      <c r="N129" s="139">
        <f ca="1">SUMIF('3.Travel,Subsistence&amp;Conference'!$H$12:$H$70,'Summary All Theme Costs'!$K$125,'3.Travel,Subsistence&amp;Conference'!$O$12:$O$70)</f>
        <v>0</v>
      </c>
      <c r="O129" s="139">
        <f ca="1">SUMIF('4. Equipment'!$G$12:$G$82,'Summary All Theme Costs'!$K$125,'4. Equipment'!$P$12:$P$82)</f>
        <v>0</v>
      </c>
      <c r="P129" s="139">
        <f ca="1">SUMIF('3.Travel,Subsistence&amp;Conference'!$H$12:$H$70,'Summary All Theme Costs'!$K$125,'3.Travel,Subsistence&amp;Conference'!$S$12:$S$70)</f>
        <v>0</v>
      </c>
      <c r="Q129" s="305">
        <f t="shared" ref="Q129:Q136" ca="1" si="33">SUM(L129:P129)</f>
        <v>0</v>
      </c>
      <c r="R129" s="4"/>
    </row>
    <row r="130" spans="1:18" ht="30" customHeight="1" x14ac:dyDescent="0.25">
      <c r="B130" s="4"/>
      <c r="C130" s="162" t="s">
        <v>17</v>
      </c>
      <c r="D130" s="139">
        <f ca="1">SUMIF('4. Equipment'!$G$12:$G$82,'Summary All Theme Costs'!$C$125,'4. Equipment'!$J$12:$J$82)</f>
        <v>0</v>
      </c>
      <c r="E130" s="139">
        <f ca="1">SUMIF('4. Equipment'!$G$12:$G$82,'Summary All Theme Costs'!$C$125,'4. Equipment'!$L$12:$L$82)</f>
        <v>0</v>
      </c>
      <c r="F130" s="139">
        <f ca="1">SUMIF('4. Equipment'!$G$12:$G$82,'Summary All Theme Costs'!$C$125,'4. Equipment'!$N$12:$N$82)</f>
        <v>0</v>
      </c>
      <c r="G130" s="139">
        <f ca="1">SUMIF('4. Equipment'!$G$12:$G$82,'Summary All Theme Costs'!$C$125,'4. Equipment'!$P$12:$P$82)</f>
        <v>0</v>
      </c>
      <c r="H130" s="139">
        <f ca="1">SUMIF('4. Equipment'!$G$12:$G$82,'Summary All Theme Costs'!$C$125,'4. Equipment'!$R$12:$R$82)</f>
        <v>0</v>
      </c>
      <c r="I130" s="305">
        <f t="shared" ca="1" si="32"/>
        <v>0</v>
      </c>
      <c r="J130" s="4"/>
      <c r="K130" s="162" t="s">
        <v>17</v>
      </c>
      <c r="L130" s="139">
        <f ca="1">SUMIF('4. Equipment'!$G$12:$G$82,'Summary All Theme Costs'!$K$125,'4. Equipment'!$J$12:$J$82)</f>
        <v>0</v>
      </c>
      <c r="M130" s="139">
        <f ca="1">SUMIF('4. Equipment'!$G$12:$G$82,'Summary All Theme Costs'!$K$125,'4. Equipment'!$L$12:$L$82)</f>
        <v>0</v>
      </c>
      <c r="N130" s="139">
        <f ca="1">SUMIF('4. Equipment'!$G$12:$G$82,'Summary All Theme Costs'!$K$125,'4. Equipment'!$N$12:$N$82)</f>
        <v>0</v>
      </c>
      <c r="O130" s="139">
        <f ca="1">SUMIF('4. Equipment'!$G$12:$G$82,'Summary All Theme Costs'!$K$125,'4. Equipment'!$P$12:$P$82)</f>
        <v>0</v>
      </c>
      <c r="P130" s="139">
        <f ca="1">SUMIF('4. Equipment'!$G$12:$G$82,'Summary All Theme Costs'!$K$125,'4. Equipment'!$R$12:$R$82)</f>
        <v>0</v>
      </c>
      <c r="Q130" s="305">
        <f t="shared" ca="1" si="33"/>
        <v>0</v>
      </c>
      <c r="R130" s="4"/>
    </row>
    <row r="131" spans="1:18" ht="30" customHeight="1" x14ac:dyDescent="0.25">
      <c r="B131" s="4"/>
      <c r="C131" s="162" t="s">
        <v>18</v>
      </c>
      <c r="D131" s="139">
        <f ca="1">SUMIF('5. Consumables'!$G$12:$G$61,'Summary All Theme Costs'!$C$125,'5. Consumables'!$J$12:$J$61)</f>
        <v>0</v>
      </c>
      <c r="E131" s="139">
        <f ca="1">SUMIF('5. Consumables'!$G$12:$G$61,'Summary All Theme Costs'!$C$125,'5. Consumables'!$L$12:$L$61)</f>
        <v>0</v>
      </c>
      <c r="F131" s="139">
        <f ca="1">SUMIF('5. Consumables'!$G$12:$G$61,'Summary All Theme Costs'!$C$125,'5. Consumables'!$N$12:$N$61)</f>
        <v>0</v>
      </c>
      <c r="G131" s="139">
        <f ca="1">SUMIF('5. Consumables'!$G$12:$G$61,'Summary All Theme Costs'!$C$125,'5. Consumables'!$P$12:$P$61)</f>
        <v>0</v>
      </c>
      <c r="H131" s="139">
        <f ca="1">SUMIF('5. Consumables'!$G$12:$G$61,'Summary All Theme Costs'!$C$125,'5. Consumables'!$R$12:$R$61)</f>
        <v>0</v>
      </c>
      <c r="I131" s="305">
        <f t="shared" ca="1" si="32"/>
        <v>0</v>
      </c>
      <c r="J131" s="4"/>
      <c r="K131" s="162" t="s">
        <v>18</v>
      </c>
      <c r="L131" s="139">
        <f ca="1">SUMIF('5. Consumables'!$G$12:$G$61,'Summary All Theme Costs'!$K$125,'5. Consumables'!$J$12:$J$61)</f>
        <v>0</v>
      </c>
      <c r="M131" s="139">
        <f ca="1">SUMIF('5. Consumables'!$G$12:$G$61,'Summary All Theme Costs'!$K$125,'5. Consumables'!$L$12:$L$61)</f>
        <v>0</v>
      </c>
      <c r="N131" s="139">
        <f ca="1">SUMIF('5. Consumables'!$G$12:$G$61,'Summary All Theme Costs'!$K$125,'5. Consumables'!$N$12:$N$61)</f>
        <v>0</v>
      </c>
      <c r="O131" s="139">
        <f ca="1">SUMIF('5. Consumables'!$G$12:$G$61,'Summary All Theme Costs'!$K$125,'5. Consumables'!$P$12:$P$61)</f>
        <v>0</v>
      </c>
      <c r="P131" s="139">
        <f ca="1">SUMIF('5. Consumables'!$G$12:$G$61,'Summary All Theme Costs'!$K$125,'5. Consumables'!$R$12:$R$61)</f>
        <v>0</v>
      </c>
      <c r="Q131" s="305">
        <f t="shared" ca="1" si="33"/>
        <v>0</v>
      </c>
      <c r="R131" s="4"/>
    </row>
    <row r="132" spans="1:18" ht="30" customHeight="1" x14ac:dyDescent="0.25">
      <c r="B132" s="215"/>
      <c r="C132" s="162" t="s">
        <v>630</v>
      </c>
      <c r="D132" s="139">
        <f ca="1">SUMIF('6. CEI'!$G$12:$G$61,'Summary All Theme Costs'!$C$125,'6. CEI'!$J$12:$J$61)</f>
        <v>0</v>
      </c>
      <c r="E132" s="139">
        <f ca="1">SUMIF('6. CEI'!$G$12:$G$61,'Summary All Theme Costs'!$C$125,'6. CEI'!$L$12:$L$61)</f>
        <v>0</v>
      </c>
      <c r="F132" s="139">
        <f ca="1">SUMIF('6. CEI'!$G$12:$G$61,'Summary All Theme Costs'!$C$125,'6. CEI'!$N$12:$N$61)</f>
        <v>0</v>
      </c>
      <c r="G132" s="139">
        <f ca="1">SUMIF('6. CEI'!$G$12:$G$61,'Summary All Theme Costs'!$C$125,'6. CEI'!$P$12:$P$61)</f>
        <v>0</v>
      </c>
      <c r="H132" s="139">
        <f ca="1">SUMIF('6. CEI'!$G$12:$G$61,'Summary All Theme Costs'!$C$125,'6. CEI'!$R$12:$R$61)</f>
        <v>0</v>
      </c>
      <c r="I132" s="305">
        <f t="shared" ca="1" si="32"/>
        <v>0</v>
      </c>
      <c r="J132" s="4"/>
      <c r="K132" s="162" t="s">
        <v>630</v>
      </c>
      <c r="L132" s="139">
        <f ca="1">SUMIF('6. CEI'!$G$12:$G$61,'Summary All Theme Costs'!$K$125,'6. CEI'!$J$12:$J$61)</f>
        <v>0</v>
      </c>
      <c r="M132" s="139">
        <f ca="1">SUMIF('6. CEI'!$G$12:$G$61,'Summary All Theme Costs'!$K$125,'6. CEI'!$L$12:$L$61)</f>
        <v>0</v>
      </c>
      <c r="N132" s="139">
        <f ca="1">SUMIF('6. CEI'!$G$12:$G$61,'Summary All Theme Costs'!$K$125,'6. CEI'!$N$12:$N$61)</f>
        <v>0</v>
      </c>
      <c r="O132" s="139">
        <f ca="1">SUMIF('6. CEI'!$G$12:$G$61,'Summary All Theme Costs'!$K$125,'6. CEI'!$P$12:$P$61)</f>
        <v>0</v>
      </c>
      <c r="P132" s="139">
        <f ca="1">SUMIF('6. CEI'!$G$12:$G$61,'Summary All Theme Costs'!$K$125,'6. CEI'!$R$12:$R$61)</f>
        <v>0</v>
      </c>
      <c r="Q132" s="305">
        <f t="shared" ca="1" si="33"/>
        <v>0</v>
      </c>
      <c r="R132" s="215"/>
    </row>
    <row r="133" spans="1:18" ht="30" customHeight="1" x14ac:dyDescent="0.25">
      <c r="B133" s="215"/>
      <c r="C133" s="162" t="s">
        <v>20</v>
      </c>
      <c r="D133" s="139">
        <f ca="1">SUMIF('7. Dissemination'!$G$12:$G$61,'Summary All Theme Costs'!$C$125,'7. Dissemination'!$J$12:$J$61)</f>
        <v>0</v>
      </c>
      <c r="E133" s="139">
        <f ca="1">SUMIF('7. Dissemination'!$G$12:$G$61,'Summary All Theme Costs'!$C$125,'7. Dissemination'!$L$12:$L$61)</f>
        <v>0</v>
      </c>
      <c r="F133" s="139">
        <f ca="1">SUMIF('7. Dissemination'!$G$12:$G$61,'Summary All Theme Costs'!$C$125,'7. Dissemination'!$N$12:$N$61)</f>
        <v>0</v>
      </c>
      <c r="G133" s="139">
        <f ca="1">SUMIF('7. Dissemination'!$G$12:$G$61,'Summary All Theme Costs'!$C$125,'7. Dissemination'!$P$12:$P$61)</f>
        <v>0</v>
      </c>
      <c r="H133" s="139">
        <f ca="1">SUMIF('7. Dissemination'!$G$12:$G$61,'Summary All Theme Costs'!$C$125,'7. Dissemination'!$R$12:$R$61)</f>
        <v>0</v>
      </c>
      <c r="I133" s="305">
        <f t="shared" ca="1" si="32"/>
        <v>0</v>
      </c>
      <c r="J133" s="4"/>
      <c r="K133" s="162" t="s">
        <v>20</v>
      </c>
      <c r="L133" s="139">
        <f ca="1">SUMIF('7. Dissemination'!$G$12:$G$61,'Summary All Theme Costs'!$K$125,'7. Dissemination'!$J$12:$J$61)</f>
        <v>0</v>
      </c>
      <c r="M133" s="139">
        <f ca="1">SUMIF('7. Dissemination'!$G$12:$G$61,'Summary All Theme Costs'!$K$125,'7. Dissemination'!$L$12:$L$61)</f>
        <v>0</v>
      </c>
      <c r="N133" s="139">
        <f ca="1">SUMIF('7. Dissemination'!$G$12:$G$61,'Summary All Theme Costs'!$K$125,'7. Dissemination'!$N$12:$N$61)</f>
        <v>0</v>
      </c>
      <c r="O133" s="139">
        <f ca="1">SUMIF('7. Dissemination'!$G$12:$G$61,'Summary All Theme Costs'!$K$125,'7. Dissemination'!$P$12:$P$61)</f>
        <v>0</v>
      </c>
      <c r="P133" s="139">
        <f ca="1">SUMIF('7. Dissemination'!$G$12:$G$61,'Summary All Theme Costs'!$K$125,'7. Dissemination'!$R$12:$R$61)</f>
        <v>0</v>
      </c>
      <c r="Q133" s="305">
        <f t="shared" ca="1" si="33"/>
        <v>0</v>
      </c>
      <c r="R133" s="215"/>
    </row>
    <row r="134" spans="1:18" ht="30" customHeight="1" x14ac:dyDescent="0.25">
      <c r="B134" s="215"/>
      <c r="C134" s="162" t="s">
        <v>631</v>
      </c>
      <c r="D134" s="139">
        <f ca="1">SUMIF('8.MonitoringEvaluation&amp;Learning'!$G$12:$G$61,'Summary All Theme Costs'!$C$125,'8.MonitoringEvaluation&amp;Learning'!$J$12:$J$61)</f>
        <v>0</v>
      </c>
      <c r="E134" s="139">
        <f ca="1">SUMIF('8.MonitoringEvaluation&amp;Learning'!$G$12:$G$61,'Summary All Theme Costs'!$C$125,'8.MonitoringEvaluation&amp;Learning'!$L$12:$L$61)</f>
        <v>0</v>
      </c>
      <c r="F134" s="139">
        <f ca="1">SUMIF('8.MonitoringEvaluation&amp;Learning'!$G$12:$G$61,'Summary All Theme Costs'!$C$125,'8.MonitoringEvaluation&amp;Learning'!$N$12:$N$61)</f>
        <v>0</v>
      </c>
      <c r="G134" s="139">
        <f ca="1">SUMIF('8.MonitoringEvaluation&amp;Learning'!$G$12:$G$61,'Summary All Theme Costs'!$C$125,'8.MonitoringEvaluation&amp;Learning'!$P$12:$P$61)</f>
        <v>0</v>
      </c>
      <c r="H134" s="139">
        <f ca="1">SUMIF('8.MonitoringEvaluation&amp;Learning'!$G$12:$G$61,'Summary All Theme Costs'!$C$125,'8.MonitoringEvaluation&amp;Learning'!$R$12:$R$61)</f>
        <v>0</v>
      </c>
      <c r="I134" s="305">
        <f ca="1">SUM(D134:H134)</f>
        <v>0</v>
      </c>
      <c r="J134" s="4"/>
      <c r="K134" s="162" t="s">
        <v>631</v>
      </c>
      <c r="L134" s="139">
        <f ca="1">SUMIF('8.MonitoringEvaluation&amp;Learning'!$G$12:$G$61,'Summary All Theme Costs'!$K$125,'8.MonitoringEvaluation&amp;Learning'!$J$12:$J$61)</f>
        <v>0</v>
      </c>
      <c r="M134" s="139">
        <f ca="1">SUMIF('8.MonitoringEvaluation&amp;Learning'!$G$12:$G$61,'Summary All Theme Costs'!$K$125,'8.MonitoringEvaluation&amp;Learning'!$L$12:$L$61)</f>
        <v>0</v>
      </c>
      <c r="N134" s="139">
        <f ca="1">SUMIF('8.MonitoringEvaluation&amp;Learning'!$G$12:$G$61,'Summary All Theme Costs'!$K$125,'8.MonitoringEvaluation&amp;Learning'!$N$12:$N$61)</f>
        <v>0</v>
      </c>
      <c r="O134" s="139">
        <f ca="1">SUMIF('8.MonitoringEvaluation&amp;Learning'!$G$12:$G$61,'Summary All Theme Costs'!$K$125,'8.MonitoringEvaluation&amp;Learning'!$P$12:$P$61)</f>
        <v>0</v>
      </c>
      <c r="P134" s="139">
        <f ca="1">SUMIF('8.MonitoringEvaluation&amp;Learning'!$G$12:$G$61,'Summary All Theme Costs'!$K$125,'8.MonitoringEvaluation&amp;Learning'!$R$12:$R$61)</f>
        <v>0</v>
      </c>
      <c r="Q134" s="305">
        <f ca="1">SUM(L134:P134)</f>
        <v>0</v>
      </c>
      <c r="R134" s="215"/>
    </row>
    <row r="135" spans="1:18" ht="30" customHeight="1" x14ac:dyDescent="0.25">
      <c r="B135" s="215"/>
      <c r="C135" s="162" t="s">
        <v>22</v>
      </c>
      <c r="D135" s="139">
        <f ca="1">SUMIF('9. Other Direct Costs '!$G$12:$G$61,'Summary All Theme Costs'!$C$125,'9. Other Direct Costs '!$J$12:$J$61)</f>
        <v>0</v>
      </c>
      <c r="E135" s="139">
        <f ca="1">SUMIF('9. Other Direct Costs '!$G$12:$G$61,'Summary All Theme Costs'!$C$125,'9. Other Direct Costs '!$L$12:$L$61)</f>
        <v>0</v>
      </c>
      <c r="F135" s="139">
        <f ca="1">SUMIF('9. Other Direct Costs '!$G$12:$G$61,'Summary All Theme Costs'!$C$125,'9. Other Direct Costs '!$N$12:$N$61)</f>
        <v>0</v>
      </c>
      <c r="G135" s="139">
        <f ca="1">SUMIF('9. Other Direct Costs '!$G$12:$G$61,'Summary All Theme Costs'!$C$125,'9. Other Direct Costs '!$P$12:$P$61)</f>
        <v>0</v>
      </c>
      <c r="H135" s="139">
        <f ca="1">SUMIF('9. Other Direct Costs '!$G$12:$G$61,'Summary All Theme Costs'!$C$125,'9. Other Direct Costs '!$R$12:$R$61)</f>
        <v>0</v>
      </c>
      <c r="I135" s="305">
        <f t="shared" ca="1" si="32"/>
        <v>0</v>
      </c>
      <c r="J135" s="4"/>
      <c r="K135" s="162" t="s">
        <v>22</v>
      </c>
      <c r="L135" s="139">
        <f ca="1">SUMIF('9. Other Direct Costs '!$G$12:$G$61,'Summary All Theme Costs'!$K$125,'9. Other Direct Costs '!$J$12:$J$61)</f>
        <v>0</v>
      </c>
      <c r="M135" s="139">
        <f ca="1">SUMIF('9. Other Direct Costs '!$G$12:$G$61,'Summary All Theme Costs'!$K$125,'9. Other Direct Costs '!$L$12:$L$61)</f>
        <v>0</v>
      </c>
      <c r="N135" s="139">
        <f ca="1">SUMIF('9. Other Direct Costs '!$G$12:$G$61,'Summary All Theme Costs'!$K$125,'9. Other Direct Costs '!$N$12:$N$61)</f>
        <v>0</v>
      </c>
      <c r="O135" s="139">
        <f ca="1">SUMIF('9. Other Direct Costs '!$G$12:$G$61,'Summary All Theme Costs'!$K$125,'9. Other Direct Costs '!$P$12:$P$61)</f>
        <v>0</v>
      </c>
      <c r="P135" s="139">
        <f ca="1">SUMIF('9. Other Direct Costs '!$G$12:$G$61,'Summary All Theme Costs'!$K$125,'9. Other Direct Costs '!$R$12:$R$61)</f>
        <v>0</v>
      </c>
      <c r="Q135" s="305">
        <f t="shared" ca="1" si="33"/>
        <v>0</v>
      </c>
      <c r="R135" s="215"/>
    </row>
    <row r="136" spans="1:18" ht="30" customHeight="1" thickBot="1" x14ac:dyDescent="0.3">
      <c r="B136" s="215"/>
      <c r="C136" s="306" t="s">
        <v>633</v>
      </c>
      <c r="D136" s="139">
        <f ca="1">SUMIF('10. Indirect Costs'!$F$13:$F$62,'Summary All Theme Costs'!$C$125,'10. Indirect Costs'!$L$13:$L$62)</f>
        <v>0</v>
      </c>
      <c r="E136" s="139">
        <f ca="1">SUMIF('10. Indirect Costs'!$F$13:$F$62,'Summary All Theme Costs'!$C$125,'10. Indirect Costs'!$P$13:$P$62)</f>
        <v>0</v>
      </c>
      <c r="F136" s="139">
        <f ca="1">SUMIF('10. Indirect Costs'!$F$13:$F$62,'Summary All Theme Costs'!$C$125,'10. Indirect Costs'!$T$13:$T$62)</f>
        <v>0</v>
      </c>
      <c r="G136" s="139">
        <f ca="1">SUMIF('10. Indirect Costs'!$F$13:$F$62,'Summary All Theme Costs'!$C$125,'10. Indirect Costs'!$X$13:$X$62)</f>
        <v>0</v>
      </c>
      <c r="H136" s="139">
        <f ca="1">SUMIF('10. Indirect Costs'!$F$13:$F$62,'Summary All Theme Costs'!$C$125,'10. Indirect Costs'!$AB$13:$AB$62)</f>
        <v>0</v>
      </c>
      <c r="I136" s="305">
        <f t="shared" ca="1" si="32"/>
        <v>0</v>
      </c>
      <c r="J136" s="4"/>
      <c r="K136" s="306" t="s">
        <v>633</v>
      </c>
      <c r="L136" s="139">
        <f ca="1">SUMIF('10. Indirect Costs'!$F$13:$F$62,'Summary All Theme Costs'!$K$125,'10. Indirect Costs'!$L$13:$L$62)</f>
        <v>0</v>
      </c>
      <c r="M136" s="139">
        <f ca="1">SUMIF('10. Indirect Costs'!$F$13:$F$62,'Summary All Theme Costs'!$K$125,'10. Indirect Costs'!$P$13:$P$62)</f>
        <v>0</v>
      </c>
      <c r="N136" s="139">
        <f ca="1">SUMIF('10. Indirect Costs'!$F$13:$F$62,'Summary All Theme Costs'!$K$125,'10. Indirect Costs'!$T$13:$T$62)</f>
        <v>0</v>
      </c>
      <c r="O136" s="139">
        <f ca="1">SUMIF('10. Indirect Costs'!$F$13:$F$62,'Summary All Theme Costs'!$K$125,'10. Indirect Costs'!$X$13:$X$62)</f>
        <v>0</v>
      </c>
      <c r="P136" s="139">
        <f ca="1">SUMIF('10. Indirect Costs'!$F$13:$F$62,'Summary All Theme Costs'!$K$125,'10. Indirect Costs'!$AB$13:$AB$62)</f>
        <v>0</v>
      </c>
      <c r="Q136" s="305">
        <f t="shared" ca="1" si="33"/>
        <v>0</v>
      </c>
      <c r="R136" s="215"/>
    </row>
    <row r="137" spans="1:18" ht="30" customHeight="1" thickBot="1" x14ac:dyDescent="0.3">
      <c r="B137" s="215"/>
      <c r="C137" s="307" t="s">
        <v>103</v>
      </c>
      <c r="D137" s="309">
        <f t="shared" ref="D137:I137" ca="1" si="34">SUM(D128:D136)</f>
        <v>0</v>
      </c>
      <c r="E137" s="309">
        <f t="shared" ca="1" si="34"/>
        <v>0</v>
      </c>
      <c r="F137" s="309">
        <f t="shared" ca="1" si="34"/>
        <v>0</v>
      </c>
      <c r="G137" s="309">
        <f t="shared" ca="1" si="34"/>
        <v>0</v>
      </c>
      <c r="H137" s="309">
        <f t="shared" ca="1" si="34"/>
        <v>0</v>
      </c>
      <c r="I137" s="311">
        <f t="shared" ca="1" si="34"/>
        <v>0</v>
      </c>
      <c r="J137" s="4"/>
      <c r="K137" s="307" t="s">
        <v>103</v>
      </c>
      <c r="L137" s="309">
        <f t="shared" ref="L137:Q137" ca="1" si="35">SUM(L128:L136)</f>
        <v>0</v>
      </c>
      <c r="M137" s="309">
        <f t="shared" ca="1" si="35"/>
        <v>0</v>
      </c>
      <c r="N137" s="309">
        <f t="shared" ca="1" si="35"/>
        <v>0</v>
      </c>
      <c r="O137" s="309">
        <f t="shared" ca="1" si="35"/>
        <v>0</v>
      </c>
      <c r="P137" s="309">
        <f t="shared" ca="1" si="35"/>
        <v>0</v>
      </c>
      <c r="Q137" s="311">
        <f t="shared" ca="1" si="35"/>
        <v>0</v>
      </c>
      <c r="R137" s="215"/>
    </row>
    <row r="138" spans="1:18" ht="15.75" customHeight="1" x14ac:dyDescent="0.25">
      <c r="A138" s="298">
        <f>A119+2</f>
        <v>19</v>
      </c>
      <c r="B138" s="215"/>
      <c r="C138" s="85"/>
      <c r="D138" s="4"/>
      <c r="E138" s="4"/>
      <c r="F138" s="4"/>
      <c r="G138" s="4"/>
      <c r="H138" s="4"/>
      <c r="I138" s="4"/>
      <c r="J138" s="4"/>
      <c r="K138" s="85"/>
      <c r="L138" s="4"/>
      <c r="M138" s="4"/>
      <c r="N138" s="4"/>
      <c r="O138" s="4"/>
      <c r="P138" s="4"/>
      <c r="Q138" s="4"/>
      <c r="R138" s="215"/>
    </row>
    <row r="139" spans="1:18" ht="15" customHeight="1" x14ac:dyDescent="0.25">
      <c r="B139" s="4"/>
      <c r="C139" s="297" t="s">
        <v>96</v>
      </c>
      <c r="D139" s="4"/>
      <c r="E139" s="4"/>
      <c r="F139" s="4"/>
      <c r="G139" s="4"/>
      <c r="H139" s="4"/>
      <c r="I139" s="4"/>
      <c r="J139" s="4"/>
      <c r="K139" s="297" t="s">
        <v>96</v>
      </c>
      <c r="L139" s="4"/>
      <c r="M139" s="4"/>
      <c r="N139" s="4"/>
      <c r="O139" s="4"/>
      <c r="P139" s="4"/>
      <c r="Q139" s="4"/>
      <c r="R139" s="4"/>
    </row>
    <row r="140" spans="1:18" ht="36" customHeight="1" x14ac:dyDescent="0.25">
      <c r="B140" s="4"/>
      <c r="C140" s="83">
        <f ca="1">IFERROR(OFFSET('START - AWARD DETAILS'!$D$21,MATCH($A138,'START - AWARD DETAILS'!$C$21:$C$40,0)-1,0),"")</f>
        <v>0</v>
      </c>
      <c r="D140" s="4"/>
      <c r="E140" s="4"/>
      <c r="F140" s="4"/>
      <c r="G140" s="4"/>
      <c r="H140" s="4"/>
      <c r="I140" s="4"/>
      <c r="J140" s="4"/>
      <c r="K140" s="83">
        <f ca="1">IFERROR(OFFSET('START - AWARD DETAILS'!$D$21,MATCH($A138+1,'START - AWARD DETAILS'!$C$21:$C$40,0)-1,0),"")</f>
        <v>0</v>
      </c>
      <c r="L140" s="4"/>
      <c r="M140" s="4"/>
      <c r="N140" s="4"/>
      <c r="O140" s="4"/>
      <c r="P140" s="4"/>
      <c r="Q140" s="4"/>
      <c r="R140" s="4"/>
    </row>
    <row r="141" spans="1:18" ht="36" customHeight="1" thickBot="1" x14ac:dyDescent="0.3">
      <c r="B141" s="4"/>
      <c r="C141" s="297"/>
      <c r="D141" s="4"/>
      <c r="E141" s="4"/>
      <c r="F141" s="4"/>
      <c r="G141" s="4"/>
      <c r="H141" s="4"/>
      <c r="I141" s="4"/>
      <c r="J141" s="4"/>
      <c r="K141" s="297"/>
      <c r="L141" s="4"/>
      <c r="M141" s="4"/>
      <c r="N141" s="4"/>
      <c r="O141" s="4"/>
      <c r="P141" s="4"/>
      <c r="Q141" s="4"/>
      <c r="R141" s="4"/>
    </row>
    <row r="142" spans="1:18" ht="36" customHeight="1" thickBot="1" x14ac:dyDescent="0.3">
      <c r="B142" s="4"/>
      <c r="C142" s="85"/>
      <c r="D142" s="299" t="s">
        <v>97</v>
      </c>
      <c r="E142" s="300" t="s">
        <v>98</v>
      </c>
      <c r="F142" s="300" t="s">
        <v>99</v>
      </c>
      <c r="G142" s="300" t="s">
        <v>100</v>
      </c>
      <c r="H142" s="301" t="s">
        <v>101</v>
      </c>
      <c r="I142" s="302" t="s">
        <v>102</v>
      </c>
      <c r="J142" s="4"/>
      <c r="K142" s="85"/>
      <c r="L142" s="299" t="s">
        <v>97</v>
      </c>
      <c r="M142" s="300" t="s">
        <v>98</v>
      </c>
      <c r="N142" s="300" t="s">
        <v>99</v>
      </c>
      <c r="O142" s="300" t="s">
        <v>100</v>
      </c>
      <c r="P142" s="301" t="s">
        <v>101</v>
      </c>
      <c r="Q142" s="302" t="s">
        <v>102</v>
      </c>
      <c r="R142" s="4"/>
    </row>
    <row r="143" spans="1:18" ht="30" customHeight="1" x14ac:dyDescent="0.25">
      <c r="B143" s="4"/>
      <c r="C143" s="303" t="s">
        <v>15</v>
      </c>
      <c r="D143" s="138">
        <f ca="1">SUMIF('2. Staff Costs (Annual)'!$G$13:$G$312,'Summary All Theme Costs'!$C$140,'2. Staff Costs (Annual)'!$N$13:$N$312)</f>
        <v>0</v>
      </c>
      <c r="E143" s="97">
        <f ca="1">SUMIF('2. Staff Costs (Annual)'!$G$13:$G$312,'Summary All Theme Costs'!$C$140,'2. Staff Costs (Annual)'!$S$13:$S$312)</f>
        <v>0</v>
      </c>
      <c r="F143" s="97">
        <f ca="1">SUMIF('2. Staff Costs (Annual)'!$G$13:$G$312,'Summary All Theme Costs'!$C$140,'2. Staff Costs (Annual)'!$X$13:$X$312)</f>
        <v>0</v>
      </c>
      <c r="G143" s="97">
        <f ca="1">SUMIF('2. Staff Costs (Annual)'!$G$13:$G$312,'Summary All Theme Costs'!$C$140,'2. Staff Costs (Annual)'!$AC$13:$AC$312)</f>
        <v>0</v>
      </c>
      <c r="H143" s="98">
        <f ca="1">SUMIF('2. Staff Costs (Annual)'!$G$13:$G$312,'Summary All Theme Costs'!$C$140,'2. Staff Costs (Annual)'!$AH$13:$AH$312)</f>
        <v>0</v>
      </c>
      <c r="I143" s="304">
        <f t="shared" ref="I143:I151" ca="1" si="36">SUM(D143:H143)</f>
        <v>0</v>
      </c>
      <c r="J143" s="4"/>
      <c r="K143" s="303" t="s">
        <v>15</v>
      </c>
      <c r="L143" s="138">
        <f ca="1">SUMIF('2. Staff Costs (Annual)'!$G$13:$G$312,'Summary All Theme Costs'!$K$140,'2. Staff Costs (Annual)'!$N$13:$N$312)</f>
        <v>0</v>
      </c>
      <c r="M143" s="97">
        <f ca="1">SUMIF('2. Staff Costs (Annual)'!$G$13:$G$312,'Summary All Theme Costs'!$K$140,'2. Staff Costs (Annual)'!$S$13:$S$312)</f>
        <v>0</v>
      </c>
      <c r="N143" s="97">
        <f ca="1">SUMIF('2. Staff Costs (Annual)'!$G$13:$G$312,'Summary All Theme Costs'!$K$140,'2. Staff Costs (Annual)'!$X$13:$X$312)</f>
        <v>0</v>
      </c>
      <c r="O143" s="97">
        <f ca="1">SUMIF('2. Staff Costs (Annual)'!$G$13:$G$312,'Summary All Theme Costs'!$K$140,'2. Staff Costs (Annual)'!$AC$13:$AC$312)</f>
        <v>0</v>
      </c>
      <c r="P143" s="98">
        <f ca="1">SUMIF('2. Staff Costs (Annual)'!$G$13:$G$312,'Summary All Theme Costs'!$K$140,'2. Staff Costs (Annual)'!$AH$13:$AH$312)</f>
        <v>0</v>
      </c>
      <c r="Q143" s="304">
        <f t="shared" ref="Q143:Q151" ca="1" si="37">SUM(L143:P143)</f>
        <v>0</v>
      </c>
      <c r="R143" s="4"/>
    </row>
    <row r="144" spans="1:18" ht="30" customHeight="1" x14ac:dyDescent="0.25">
      <c r="B144" s="4"/>
      <c r="C144" s="162" t="s">
        <v>632</v>
      </c>
      <c r="D144" s="139">
        <f ca="1">SUMIF('3.Travel,Subsistence&amp;Conference'!$H$12:$H$70,'Summary All Theme Costs'!$C$140,'3.Travel,Subsistence&amp;Conference'!$K$12:$K$70)</f>
        <v>0</v>
      </c>
      <c r="E144" s="139">
        <f ca="1">SUMIF('3.Travel,Subsistence&amp;Conference'!$H$12:$H$70,'Summary All Theme Costs'!$C$140,'3.Travel,Subsistence&amp;Conference'!$M$12:$M$70)</f>
        <v>0</v>
      </c>
      <c r="F144" s="139">
        <f ca="1">SUMIF('3.Travel,Subsistence&amp;Conference'!$H$12:$H$70,'Summary All Theme Costs'!$C$140,'3.Travel,Subsistence&amp;Conference'!$O$12:$O$70)</f>
        <v>0</v>
      </c>
      <c r="G144" s="139">
        <f ca="1">SUMIF('3.Travel,Subsistence&amp;Conference'!$H$12:$H$70,'Summary All Theme Costs'!$C$140,'3.Travel,Subsistence&amp;Conference'!$O$12:$O$70)</f>
        <v>0</v>
      </c>
      <c r="H144" s="139">
        <f ca="1">SUMIF('3.Travel,Subsistence&amp;Conference'!$H$12:$H$70,'Summary All Theme Costs'!$C$140,'3.Travel,Subsistence&amp;Conference'!$S$12:$S$70)</f>
        <v>0</v>
      </c>
      <c r="I144" s="305">
        <f t="shared" ca="1" si="36"/>
        <v>0</v>
      </c>
      <c r="J144" s="4"/>
      <c r="K144" s="162" t="s">
        <v>632</v>
      </c>
      <c r="L144" s="139">
        <f ca="1">SUMIF('3.Travel,Subsistence&amp;Conference'!$H$12:$H$70,'Summary All Theme Costs'!$K$140,'3.Travel,Subsistence&amp;Conference'!$K$12:$K$70)</f>
        <v>0</v>
      </c>
      <c r="M144" s="139">
        <f ca="1">SUMIF('3.Travel,Subsistence&amp;Conference'!$H$12:$H$70,'Summary All Theme Costs'!$K$140,'3.Travel,Subsistence&amp;Conference'!$M$12:$M$70)</f>
        <v>0</v>
      </c>
      <c r="N144" s="139">
        <f ca="1">SUMIF('3.Travel,Subsistence&amp;Conference'!$H$12:$H$70,'Summary All Theme Costs'!$K$140,'3.Travel,Subsistence&amp;Conference'!$O$12:$O$70)</f>
        <v>0</v>
      </c>
      <c r="O144" s="139">
        <f ca="1">SUMIF('4. Equipment'!$G$12:$G$82,'Summary All Theme Costs'!$K$140,'4. Equipment'!$P$12:$P$82)</f>
        <v>0</v>
      </c>
      <c r="P144" s="139">
        <f ca="1">SUMIF('3.Travel,Subsistence&amp;Conference'!$H$12:$H$70,'Summary All Theme Costs'!$K$140,'3.Travel,Subsistence&amp;Conference'!$S$12:$S$70)</f>
        <v>0</v>
      </c>
      <c r="Q144" s="305">
        <f t="shared" ca="1" si="37"/>
        <v>0</v>
      </c>
      <c r="R144" s="4"/>
    </row>
    <row r="145" spans="2:18" ht="30" customHeight="1" x14ac:dyDescent="0.25">
      <c r="B145" s="4"/>
      <c r="C145" s="162" t="s">
        <v>17</v>
      </c>
      <c r="D145" s="139">
        <f ca="1">SUMIF('4. Equipment'!$G$12:$G$82,'Summary All Theme Costs'!$C$140,'4. Equipment'!$J$12:$J$82)</f>
        <v>0</v>
      </c>
      <c r="E145" s="139">
        <f ca="1">SUMIF('4. Equipment'!$G$12:$G$82,'Summary All Theme Costs'!$C$140,'4. Equipment'!$L$12:$L$82)</f>
        <v>0</v>
      </c>
      <c r="F145" s="139">
        <f ca="1">SUMIF('4. Equipment'!$G$12:$G$82,'Summary All Theme Costs'!$C$140,'4. Equipment'!$N$12:$N$82)</f>
        <v>0</v>
      </c>
      <c r="G145" s="139">
        <f ca="1">SUMIF('4. Equipment'!$G$12:$G$82,'Summary All Theme Costs'!$C$140,'4. Equipment'!$P$12:$P$82)</f>
        <v>0</v>
      </c>
      <c r="H145" s="139">
        <f ca="1">SUMIF('4. Equipment'!$G$12:$G$82,'Summary All Theme Costs'!$C$140,'4. Equipment'!$R$12:$R$82)</f>
        <v>0</v>
      </c>
      <c r="I145" s="305">
        <f t="shared" ca="1" si="36"/>
        <v>0</v>
      </c>
      <c r="J145" s="4"/>
      <c r="K145" s="162" t="s">
        <v>17</v>
      </c>
      <c r="L145" s="139">
        <f ca="1">SUMIF('4. Equipment'!$G$12:$G$82,'Summary All Theme Costs'!$K$140,'4. Equipment'!$J$12:$J$82)</f>
        <v>0</v>
      </c>
      <c r="M145" s="139">
        <f ca="1">SUMIF('4. Equipment'!$G$12:$G$82,'Summary All Theme Costs'!$K$140,'4. Equipment'!$L$12:$L$82)</f>
        <v>0</v>
      </c>
      <c r="N145" s="139">
        <f ca="1">SUMIF('4. Equipment'!$G$12:$G$82,'Summary All Theme Costs'!$K$140,'4. Equipment'!$N$12:$N$82)</f>
        <v>0</v>
      </c>
      <c r="O145" s="139">
        <f ca="1">SUMIF('4. Equipment'!$G$12:$G$82,'Summary All Theme Costs'!$K$140,'4. Equipment'!$P$12:$P$82)</f>
        <v>0</v>
      </c>
      <c r="P145" s="139">
        <f ca="1">SUMIF('4. Equipment'!$G$12:$G$82,'Summary All Theme Costs'!$K$140,'4. Equipment'!$R$12:$R$82)</f>
        <v>0</v>
      </c>
      <c r="Q145" s="305">
        <f t="shared" ca="1" si="37"/>
        <v>0</v>
      </c>
      <c r="R145" s="4"/>
    </row>
    <row r="146" spans="2:18" ht="30" customHeight="1" x14ac:dyDescent="0.25">
      <c r="B146" s="4"/>
      <c r="C146" s="162" t="s">
        <v>18</v>
      </c>
      <c r="D146" s="139">
        <f ca="1">SUMIF('5. Consumables'!$G$12:$G$61,'Summary All Theme Costs'!$C$140,'5. Consumables'!$J$12:$J$61)</f>
        <v>0</v>
      </c>
      <c r="E146" s="139">
        <f ca="1">SUMIF('5. Consumables'!$G$12:$G$61,'Summary All Theme Costs'!$C$140,'5. Consumables'!$L$12:$L$61)</f>
        <v>0</v>
      </c>
      <c r="F146" s="139">
        <f ca="1">SUMIF('5. Consumables'!$G$12:$G$61,'Summary All Theme Costs'!$C$140,'5. Consumables'!$N$12:$N$61)</f>
        <v>0</v>
      </c>
      <c r="G146" s="139">
        <f ca="1">SUMIF('5. Consumables'!$G$12:$G$61,'Summary All Theme Costs'!$C$140,'5. Consumables'!$P$12:$P$61)</f>
        <v>0</v>
      </c>
      <c r="H146" s="139">
        <f ca="1">SUMIF('5. Consumables'!$G$12:$G$61,'Summary All Theme Costs'!$C$140,'5. Consumables'!$R$12:$R$61)</f>
        <v>0</v>
      </c>
      <c r="I146" s="305">
        <f t="shared" ca="1" si="36"/>
        <v>0</v>
      </c>
      <c r="J146" s="4"/>
      <c r="K146" s="162" t="s">
        <v>18</v>
      </c>
      <c r="L146" s="139">
        <f ca="1">SUMIF('5. Consumables'!$G$12:$G$61,'Summary All Theme Costs'!$K$140,'5. Consumables'!$J$12:$J$61)</f>
        <v>0</v>
      </c>
      <c r="M146" s="139">
        <f ca="1">SUMIF('5. Consumables'!$G$12:$G$61,'Summary All Theme Costs'!$K$140,'5. Consumables'!$L$12:$L$61)</f>
        <v>0</v>
      </c>
      <c r="N146" s="139">
        <f ca="1">SUMIF('5. Consumables'!$G$12:$G$61,'Summary All Theme Costs'!$K$140,'5. Consumables'!$N$12:$N$61)</f>
        <v>0</v>
      </c>
      <c r="O146" s="139">
        <f ca="1">SUMIF('5. Consumables'!$G$12:$G$61,'Summary All Theme Costs'!$K$140,'5. Consumables'!$P$12:$P$61)</f>
        <v>0</v>
      </c>
      <c r="P146" s="139">
        <f ca="1">SUMIF('5. Consumables'!$G$12:$G$61,'Summary All Theme Costs'!$K$140,'5. Consumables'!$R$12:$R$61)</f>
        <v>0</v>
      </c>
      <c r="Q146" s="305">
        <f t="shared" ca="1" si="37"/>
        <v>0</v>
      </c>
      <c r="R146" s="4"/>
    </row>
    <row r="147" spans="2:18" ht="30" customHeight="1" x14ac:dyDescent="0.25">
      <c r="B147" s="215"/>
      <c r="C147" s="162" t="s">
        <v>630</v>
      </c>
      <c r="D147" s="139">
        <f ca="1">SUMIF('6. CEI'!$G$12:$G$61,'Summary All Theme Costs'!$C$140,'6. CEI'!$J$12:$J$61)</f>
        <v>0</v>
      </c>
      <c r="E147" s="139">
        <f ca="1">SUMIF('6. CEI'!$G$12:$G$61,'Summary All Theme Costs'!$C$140,'6. CEI'!$L$12:$L$61)</f>
        <v>0</v>
      </c>
      <c r="F147" s="139">
        <f ca="1">SUMIF('6. CEI'!$G$12:$G$61,'Summary All Theme Costs'!$C$140,'6. CEI'!$N$12:$N$61)</f>
        <v>0</v>
      </c>
      <c r="G147" s="139">
        <f ca="1">SUMIF('6. CEI'!$G$12:$G$61,'Summary All Theme Costs'!$C$140,'6. CEI'!$P$12:$P$61)</f>
        <v>0</v>
      </c>
      <c r="H147" s="139">
        <f ca="1">SUMIF('6. CEI'!$G$12:$G$61,'Summary All Theme Costs'!$C$140,'6. CEI'!$R$12:$R$61)</f>
        <v>0</v>
      </c>
      <c r="I147" s="305">
        <f t="shared" ca="1" si="36"/>
        <v>0</v>
      </c>
      <c r="J147" s="4"/>
      <c r="K147" s="162" t="s">
        <v>630</v>
      </c>
      <c r="L147" s="139">
        <f ca="1">SUMIF('6. CEI'!$G$12:$G$61,'Summary All Theme Costs'!$K$140,'6. CEI'!$J$12:$J$61)</f>
        <v>0</v>
      </c>
      <c r="M147" s="139">
        <f ca="1">SUMIF('6. CEI'!$G$12:$G$61,'Summary All Theme Costs'!$K$140,'6. CEI'!$L$12:$L$61)</f>
        <v>0</v>
      </c>
      <c r="N147" s="139">
        <f ca="1">SUMIF('6. CEI'!$G$12:$G$61,'Summary All Theme Costs'!$K$140,'6. CEI'!$N$12:$N$61)</f>
        <v>0</v>
      </c>
      <c r="O147" s="139">
        <f ca="1">SUMIF('6. CEI'!$G$12:$G$61,'Summary All Theme Costs'!$K$140,'6. CEI'!$P$12:$P$61)</f>
        <v>0</v>
      </c>
      <c r="P147" s="139">
        <f ca="1">SUMIF('6. CEI'!$G$12:$G$61,'Summary All Theme Costs'!$K$140,'6. CEI'!$R$12:$R$61)</f>
        <v>0</v>
      </c>
      <c r="Q147" s="312">
        <f t="shared" ca="1" si="37"/>
        <v>0</v>
      </c>
      <c r="R147" s="215"/>
    </row>
    <row r="148" spans="2:18" ht="30" customHeight="1" x14ac:dyDescent="0.25">
      <c r="B148" s="215"/>
      <c r="C148" s="162" t="s">
        <v>20</v>
      </c>
      <c r="D148" s="139">
        <f ca="1">SUMIF('7. Dissemination'!$G$12:$G$61,'Summary All Theme Costs'!$C$140,'7. Dissemination'!$J$12:$J$61)</f>
        <v>0</v>
      </c>
      <c r="E148" s="139">
        <f ca="1">SUMIF('7. Dissemination'!$G$12:$G$61,'Summary All Theme Costs'!$C$140,'7. Dissemination'!$L$12:$L$61)</f>
        <v>0</v>
      </c>
      <c r="F148" s="139">
        <f ca="1">SUMIF('7. Dissemination'!$G$12:$G$61,'Summary All Theme Costs'!$C$140,'7. Dissemination'!$N$12:$N$61)</f>
        <v>0</v>
      </c>
      <c r="G148" s="139">
        <f ca="1">SUMIF('7. Dissemination'!$G$12:$G$61,'Summary All Theme Costs'!$C$140,'7. Dissemination'!$P$12:$P$61)</f>
        <v>0</v>
      </c>
      <c r="H148" s="139">
        <f ca="1">SUMIF('7. Dissemination'!$G$12:$G$61,'Summary All Theme Costs'!$C$140,'7. Dissemination'!$R$12:$R$61)</f>
        <v>0</v>
      </c>
      <c r="I148" s="305">
        <f t="shared" ca="1" si="36"/>
        <v>0</v>
      </c>
      <c r="J148" s="4"/>
      <c r="K148" s="162" t="s">
        <v>20</v>
      </c>
      <c r="L148" s="139">
        <f ca="1">SUMIF('7. Dissemination'!$G$12:$G$61,'Summary All Theme Costs'!$K$140,'7. Dissemination'!$J$12:$J$61)</f>
        <v>0</v>
      </c>
      <c r="M148" s="139">
        <f ca="1">SUMIF('7. Dissemination'!$G$12:$G$61,'Summary All Theme Costs'!$K$140,'7. Dissemination'!$L$12:$L$61)</f>
        <v>0</v>
      </c>
      <c r="N148" s="139">
        <f ca="1">SUMIF('7. Dissemination'!$G$12:$G$61,'Summary All Theme Costs'!$K$140,'7. Dissemination'!$N$12:$N$61)</f>
        <v>0</v>
      </c>
      <c r="O148" s="139">
        <f ca="1">SUMIF('7. Dissemination'!$G$12:$G$61,'Summary All Theme Costs'!$K$140,'7. Dissemination'!$P$12:$P$61)</f>
        <v>0</v>
      </c>
      <c r="P148" s="139">
        <f ca="1">SUMIF('7. Dissemination'!$G$12:$G$61,'Summary All Theme Costs'!$K$140,'7. Dissemination'!$R$12:$R$61)</f>
        <v>0</v>
      </c>
      <c r="Q148" s="312">
        <f t="shared" ca="1" si="37"/>
        <v>0</v>
      </c>
      <c r="R148" s="215"/>
    </row>
    <row r="149" spans="2:18" ht="30" customHeight="1" x14ac:dyDescent="0.25">
      <c r="B149" s="215"/>
      <c r="C149" s="162" t="s">
        <v>631</v>
      </c>
      <c r="D149" s="139">
        <f ca="1">SUMIF('8.MonitoringEvaluation&amp;Learning'!$G$12:$G$61,'Summary All Theme Costs'!$C$140,'8.MonitoringEvaluation&amp;Learning'!$J$12:$J$61)</f>
        <v>0</v>
      </c>
      <c r="E149" s="139">
        <f ca="1">SUMIF('8.MonitoringEvaluation&amp;Learning'!$G$12:$G$61,'Summary All Theme Costs'!$C$140,'8.MonitoringEvaluation&amp;Learning'!$L$12:$L$61)</f>
        <v>0</v>
      </c>
      <c r="F149" s="139">
        <f ca="1">SUMIF('8.MonitoringEvaluation&amp;Learning'!$G$12:$G$61,'Summary All Theme Costs'!$C$140,'8.MonitoringEvaluation&amp;Learning'!$N$12:$N$61)</f>
        <v>0</v>
      </c>
      <c r="G149" s="139">
        <f ca="1">SUMIF('8.MonitoringEvaluation&amp;Learning'!$G$12:$G$61,'Summary All Theme Costs'!$C$140,'8.MonitoringEvaluation&amp;Learning'!$P$12:$P$61)</f>
        <v>0</v>
      </c>
      <c r="H149" s="139">
        <f ca="1">SUMIF('8.MonitoringEvaluation&amp;Learning'!$G$12:$G$61,'Summary All Theme Costs'!$C$140,'8.MonitoringEvaluation&amp;Learning'!$R$12:$R$61)</f>
        <v>0</v>
      </c>
      <c r="I149" s="305">
        <f t="shared" ca="1" si="36"/>
        <v>0</v>
      </c>
      <c r="J149" s="4"/>
      <c r="K149" s="162" t="s">
        <v>631</v>
      </c>
      <c r="L149" s="139">
        <f ca="1">SUMIF('8.MonitoringEvaluation&amp;Learning'!$G$12:$G$61,'Summary All Theme Costs'!$K$140,'8.MonitoringEvaluation&amp;Learning'!$J$12:$J$61)</f>
        <v>0</v>
      </c>
      <c r="M149" s="139">
        <f ca="1">SUMIF('8.MonitoringEvaluation&amp;Learning'!$G$12:$G$61,'Summary All Theme Costs'!$K$140,'8.MonitoringEvaluation&amp;Learning'!$L$12:$L$61)</f>
        <v>0</v>
      </c>
      <c r="N149" s="139">
        <f ca="1">SUMIF('8.MonitoringEvaluation&amp;Learning'!$G$12:$G$61,'Summary All Theme Costs'!$K$140,'8.MonitoringEvaluation&amp;Learning'!$N$12:$N$61)</f>
        <v>0</v>
      </c>
      <c r="O149" s="139">
        <f ca="1">SUMIF('8.MonitoringEvaluation&amp;Learning'!$G$12:$G$61,'Summary All Theme Costs'!$K$140,'8.MonitoringEvaluation&amp;Learning'!$P$12:$P$61)</f>
        <v>0</v>
      </c>
      <c r="P149" s="139">
        <f ca="1">SUMIF('8.MonitoringEvaluation&amp;Learning'!$G$12:$G$61,'Summary All Theme Costs'!$K$140,'8.MonitoringEvaluation&amp;Learning'!$R$12:$R$61)</f>
        <v>0</v>
      </c>
      <c r="Q149" s="312">
        <f t="shared" ca="1" si="37"/>
        <v>0</v>
      </c>
      <c r="R149" s="215"/>
    </row>
    <row r="150" spans="2:18" ht="30" customHeight="1" x14ac:dyDescent="0.25">
      <c r="B150" s="215"/>
      <c r="C150" s="162" t="s">
        <v>22</v>
      </c>
      <c r="D150" s="139">
        <f ca="1">SUMIF('9. Other Direct Costs '!$G$12:$G$61,'Summary All Theme Costs'!$C$140,'9. Other Direct Costs '!$J$12:$J$61)</f>
        <v>0</v>
      </c>
      <c r="E150" s="139">
        <f ca="1">SUMIF('9. Other Direct Costs '!$G$12:$G$61,'Summary All Theme Costs'!$C$140,'9. Other Direct Costs '!$L$12:$L$61)</f>
        <v>0</v>
      </c>
      <c r="F150" s="139">
        <f ca="1">SUMIF('9. Other Direct Costs '!$G$12:$G$61,'Summary All Theme Costs'!$C$140,'9. Other Direct Costs '!$N$12:$N$61)</f>
        <v>0</v>
      </c>
      <c r="G150" s="139">
        <f ca="1">SUMIF('9. Other Direct Costs '!$G$12:$G$61,'Summary All Theme Costs'!$C$140,'9. Other Direct Costs '!$P$12:$P$61)</f>
        <v>0</v>
      </c>
      <c r="H150" s="139">
        <f ca="1">SUMIF('9. Other Direct Costs '!$G$12:$G$61,'Summary All Theme Costs'!$C$140,'9. Other Direct Costs '!$R$12:$R$61)</f>
        <v>0</v>
      </c>
      <c r="I150" s="305">
        <f t="shared" ca="1" si="36"/>
        <v>0</v>
      </c>
      <c r="J150" s="4"/>
      <c r="K150" s="162" t="s">
        <v>22</v>
      </c>
      <c r="L150" s="139">
        <f ca="1">SUMIF('9. Other Direct Costs '!$G$12:$G$61,'Summary All Theme Costs'!$K$140,'9. Other Direct Costs '!$J$12:$J$61)</f>
        <v>0</v>
      </c>
      <c r="M150" s="139">
        <f ca="1">SUMIF('9. Other Direct Costs '!$G$12:$G$61,'Summary All Theme Costs'!$K$140,'9. Other Direct Costs '!$L$12:$L$61)</f>
        <v>0</v>
      </c>
      <c r="N150" s="139">
        <f ca="1">SUMIF('9. Other Direct Costs '!$G$12:$G$61,'Summary All Theme Costs'!$K$140,'9. Other Direct Costs '!$N$12:$N$61)</f>
        <v>0</v>
      </c>
      <c r="O150" s="139">
        <f ca="1">SUMIF('9. Other Direct Costs '!$G$12:$G$61,'Summary All Theme Costs'!$K$140,'9. Other Direct Costs '!$P$12:$P$61)</f>
        <v>0</v>
      </c>
      <c r="P150" s="139">
        <f ca="1">SUMIF('9. Other Direct Costs '!$G$12:$G$61,'Summary All Theme Costs'!$K$140,'9. Other Direct Costs '!$R$12:$R$61)</f>
        <v>0</v>
      </c>
      <c r="Q150" s="312">
        <f t="shared" ca="1" si="37"/>
        <v>0</v>
      </c>
      <c r="R150" s="215"/>
    </row>
    <row r="151" spans="2:18" ht="30" customHeight="1" thickBot="1" x14ac:dyDescent="0.3">
      <c r="B151" s="215"/>
      <c r="C151" s="306" t="s">
        <v>633</v>
      </c>
      <c r="D151" s="139">
        <f ca="1">SUMIF('10. Indirect Costs'!$F$13:$F$62,'Summary All Theme Costs'!$C$140,'10. Indirect Costs'!$L$13:$L$62)</f>
        <v>0</v>
      </c>
      <c r="E151" s="139">
        <f ca="1">SUMIF('10. Indirect Costs'!$F$13:$F$62,'Summary All Theme Costs'!$C$140,'10. Indirect Costs'!$P$13:$P$62)</f>
        <v>0</v>
      </c>
      <c r="F151" s="139">
        <f ca="1">SUMIF('10. Indirect Costs'!$F$13:$F$62,'Summary All Theme Costs'!$C$140,'10. Indirect Costs'!$T$13:$T$62)</f>
        <v>0</v>
      </c>
      <c r="G151" s="139">
        <f ca="1">SUMIF('10. Indirect Costs'!$F$13:$F$62,'Summary All Theme Costs'!$C$140,'10. Indirect Costs'!$X$13:$X$62)</f>
        <v>0</v>
      </c>
      <c r="H151" s="139">
        <f ca="1">SUMIF('10. Indirect Costs'!$F$13:$F$62,'Summary All Theme Costs'!$C$140,'10. Indirect Costs'!$AB$13:$AB$62)</f>
        <v>0</v>
      </c>
      <c r="I151" s="305">
        <f t="shared" ca="1" si="36"/>
        <v>0</v>
      </c>
      <c r="J151" s="4"/>
      <c r="K151" s="306" t="s">
        <v>633</v>
      </c>
      <c r="L151" s="139">
        <f ca="1">SUMIF('10. Indirect Costs'!$F$13:$F$62,'Summary All Theme Costs'!$K$140,'10. Indirect Costs'!$L$13:$L$62)</f>
        <v>0</v>
      </c>
      <c r="M151" s="139">
        <f ca="1">SUMIF('10. Indirect Costs'!$F$13:$F$62,'Summary All Theme Costs'!$K$140,'10. Indirect Costs'!$P$13:$P$62)</f>
        <v>0</v>
      </c>
      <c r="N151" s="139">
        <f ca="1">SUMIF('10. Indirect Costs'!$F$13:$F$62,'Summary All Theme Costs'!$K$140,'10. Indirect Costs'!$T$13:$T$62)</f>
        <v>0</v>
      </c>
      <c r="O151" s="139">
        <f ca="1">SUMIF('10. Indirect Costs'!$F$13:$F$62,'Summary All Theme Costs'!$K$140,'10. Indirect Costs'!$X$13:$X$62)</f>
        <v>0</v>
      </c>
      <c r="P151" s="139">
        <f ca="1">SUMIF('10. Indirect Costs'!$F$13:$F$62,'Summary All Theme Costs'!$K$140,'10. Indirect Costs'!$AB$13:$AB$62)</f>
        <v>0</v>
      </c>
      <c r="Q151" s="312">
        <f t="shared" ca="1" si="37"/>
        <v>0</v>
      </c>
      <c r="R151" s="215"/>
    </row>
    <row r="152" spans="2:18" ht="30" customHeight="1" thickBot="1" x14ac:dyDescent="0.3">
      <c r="B152" s="215"/>
      <c r="C152" s="307" t="s">
        <v>103</v>
      </c>
      <c r="D152" s="309">
        <f t="shared" ref="D152:I152" ca="1" si="38">SUM(D143:D151)</f>
        <v>0</v>
      </c>
      <c r="E152" s="309">
        <f t="shared" ca="1" si="38"/>
        <v>0</v>
      </c>
      <c r="F152" s="309">
        <f t="shared" ca="1" si="38"/>
        <v>0</v>
      </c>
      <c r="G152" s="309">
        <f t="shared" ca="1" si="38"/>
        <v>0</v>
      </c>
      <c r="H152" s="309">
        <f t="shared" ca="1" si="38"/>
        <v>0</v>
      </c>
      <c r="I152" s="311">
        <f t="shared" ca="1" si="38"/>
        <v>0</v>
      </c>
      <c r="J152" s="4"/>
      <c r="K152" s="307" t="s">
        <v>103</v>
      </c>
      <c r="L152" s="309">
        <f t="shared" ref="L152:Q152" ca="1" si="39">SUM(L143:L151)</f>
        <v>0</v>
      </c>
      <c r="M152" s="309">
        <f t="shared" ca="1" si="39"/>
        <v>0</v>
      </c>
      <c r="N152" s="309">
        <f t="shared" ca="1" si="39"/>
        <v>0</v>
      </c>
      <c r="O152" s="309">
        <f t="shared" ca="1" si="39"/>
        <v>0</v>
      </c>
      <c r="P152" s="309">
        <f t="shared" ca="1" si="39"/>
        <v>0</v>
      </c>
      <c r="Q152" s="313">
        <f t="shared" ca="1" si="39"/>
        <v>0</v>
      </c>
      <c r="R152" s="215"/>
    </row>
    <row r="153" spans="2:18" ht="8.25" customHeight="1" x14ac:dyDescent="0.25">
      <c r="B153" s="215"/>
      <c r="C153" s="85"/>
      <c r="D153" s="4"/>
      <c r="E153" s="4"/>
      <c r="F153" s="4"/>
      <c r="G153" s="4"/>
      <c r="H153" s="4"/>
      <c r="I153" s="4"/>
      <c r="J153" s="4"/>
      <c r="K153" s="85"/>
      <c r="L153" s="4"/>
      <c r="M153" s="4"/>
      <c r="N153" s="4"/>
      <c r="O153" s="4"/>
      <c r="P153" s="4"/>
      <c r="Q153" s="215"/>
      <c r="R153" s="215"/>
    </row>
    <row r="154" spans="2:18" ht="8.25" customHeight="1" x14ac:dyDescent="0.25"/>
  </sheetData>
  <sheetProtection algorithmName="SHA-512" hashValue="y9cTo9K5YFaxwt/0yISZN6uL3V0iQKEDmb2IH99Yzk+vaJtM1ADmz5PxPFNv6R66FqiL0ldIFPw00ibCLbGzHg==" saltValue="BEXEnGO9jE74eP1colcMOQ==" spinCount="100000" sheet="1" selectLockedCells="1"/>
  <mergeCells count="4">
    <mergeCell ref="C3:Q3"/>
    <mergeCell ref="D5:Q5"/>
    <mergeCell ref="D7:Q7"/>
    <mergeCell ref="C9:Q9"/>
  </mergeCells>
  <pageMargins left="0.7" right="0.7" top="0.75" bottom="0.75" header="0.3" footer="0.3"/>
  <pageSetup paperSize="9"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8468F7A851304A88FE2E590706F44B" ma:contentTypeVersion="4" ma:contentTypeDescription="Create a new document." ma:contentTypeScope="" ma:versionID="45312cf0478b300fe652350205fb4888">
  <xsd:schema xmlns:xsd="http://www.w3.org/2001/XMLSchema" xmlns:xs="http://www.w3.org/2001/XMLSchema" xmlns:p="http://schemas.microsoft.com/office/2006/metadata/properties" xmlns:ns2="4fad3ab4-7da8-4c38-bf79-10d2a7a194ca" xmlns:ns3="162514ec-b1a2-4e22-9b17-6fe162fb2333" targetNamespace="http://schemas.microsoft.com/office/2006/metadata/properties" ma:root="true" ma:fieldsID="185719e636188fdb51b5318ceda5fe54" ns2:_="" ns3:_="">
    <xsd:import namespace="4fad3ab4-7da8-4c38-bf79-10d2a7a194ca"/>
    <xsd:import namespace="162514ec-b1a2-4e22-9b17-6fe162fb2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ad3ab4-7da8-4c38-bf79-10d2a7a194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2514ec-b1a2-4e22-9b17-6fe162fb2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DF740-3B07-448F-BFB7-752F5D8BF0F0}">
  <ds:schemaRef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 ds:uri="162514ec-b1a2-4e22-9b17-6fe162fb2333"/>
    <ds:schemaRef ds:uri="4fad3ab4-7da8-4c38-bf79-10d2a7a194ca"/>
    <ds:schemaRef ds:uri="http://schemas.microsoft.com/office/2006/metadata/properties"/>
  </ds:schemaRefs>
</ds:datastoreItem>
</file>

<file path=customXml/itemProps2.xml><?xml version="1.0" encoding="utf-8"?>
<ds:datastoreItem xmlns:ds="http://schemas.openxmlformats.org/officeDocument/2006/customXml" ds:itemID="{E1733C93-2F5A-4E56-A728-8353CAA3954B}">
  <ds:schemaRefs>
    <ds:schemaRef ds:uri="http://schemas.microsoft.com/sharepoint/v3/contenttype/forms"/>
  </ds:schemaRefs>
</ds:datastoreItem>
</file>

<file path=customXml/itemProps3.xml><?xml version="1.0" encoding="utf-8"?>
<ds:datastoreItem xmlns:ds="http://schemas.openxmlformats.org/officeDocument/2006/customXml" ds:itemID="{50CCEF19-2295-454E-BF58-81C3CF123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ad3ab4-7da8-4c38-bf79-10d2a7a194ca"/>
    <ds:schemaRef ds:uri="162514ec-b1a2-4e22-9b17-6fe162fb2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Quality Checker</vt:lpstr>
      <vt:lpstr>Summary of all Costs</vt:lpstr>
      <vt:lpstr>Summary of Direct &amp; Indirect</vt:lpstr>
      <vt:lpstr>Summary of Staff by Type</vt:lpstr>
      <vt:lpstr>Summary of Staff by Role</vt:lpstr>
      <vt:lpstr>Summary of Cost by Country</vt:lpstr>
      <vt:lpstr>Summary of Cost by Organisation</vt:lpstr>
      <vt:lpstr>Summary of Costs by Theme</vt:lpstr>
      <vt:lpstr>Summary All Theme Costs</vt:lpstr>
      <vt:lpstr>START - AWARD DETAILS</vt:lpstr>
      <vt:lpstr>1. Staff Posts&amp;Salary (Listing)</vt:lpstr>
      <vt:lpstr>2. Staff Costs (Annual)</vt:lpstr>
      <vt:lpstr>3.Travel,Subsistence&amp;Conference</vt:lpstr>
      <vt:lpstr>4. Equipment</vt:lpstr>
      <vt:lpstr>5. Consumables</vt:lpstr>
      <vt:lpstr>6. CEI</vt:lpstr>
      <vt:lpstr>7. Dissemination</vt:lpstr>
      <vt:lpstr>8.MonitoringEvaluation&amp;Learning</vt:lpstr>
      <vt:lpstr>9. Other Direct Costs </vt:lpstr>
      <vt:lpstr>10. Indirect Costs</vt:lpstr>
      <vt:lpstr>Tariff - Staff Cost</vt:lpstr>
      <vt:lpstr>NHS_Support_Cost_Staff</vt:lpstr>
      <vt:lpstr>'2. Staff Costs (Annual)'!Print_Area</vt:lpstr>
      <vt:lpstr>'Summary All Theme Costs'!Print_Area</vt:lpstr>
      <vt:lpstr>Research_Staff</vt:lpstr>
      <vt:lpstr>Research_Support_Staff</vt:lpstr>
      <vt:lpstr>Research_Trainees</vt:lpstr>
      <vt:lpstr>Theme_Lead</vt:lpstr>
    </vt:vector>
  </TitlesOfParts>
  <Manager/>
  <Company>LGC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 Halligan</dc:creator>
  <cp:keywords/>
  <dc:description>v1 2/2/18</dc:description>
  <cp:lastModifiedBy>Hillary Rono</cp:lastModifiedBy>
  <cp:revision/>
  <dcterms:created xsi:type="dcterms:W3CDTF">2017-03-09T15:14:37Z</dcterms:created>
  <dcterms:modified xsi:type="dcterms:W3CDTF">2022-10-20T08:00:15Z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0x010100D88468F7A851304A88FE2E590706F44B</vt:lpwstr>
  </property>
</Properties>
</file>